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7 - БЮДЖЕТ 2023-2025\"/>
    </mc:Choice>
  </mc:AlternateContent>
  <xr:revisionPtr revIDLastSave="0" documentId="13_ncr:1_{54FAD46C-3631-445A-A17E-329982642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ИП 2024-2025" sheetId="9" r:id="rId1"/>
  </sheets>
  <definedNames>
    <definedName name="_xlnm.Print_Titles" localSheetId="0">'ГАИП 2024-2025'!$13:$14</definedName>
    <definedName name="_xlnm.Print_Area" localSheetId="0">'ГАИП 2024-2025'!$A$1:$F$368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9" l="1"/>
  <c r="E22" i="9"/>
  <c r="D23" i="9"/>
  <c r="D22" i="9"/>
  <c r="D261" i="9" l="1"/>
  <c r="E312" i="9" l="1"/>
  <c r="E311" i="9"/>
  <c r="E334" i="9"/>
  <c r="D334" i="9"/>
  <c r="E167" i="9"/>
  <c r="E166" i="9"/>
  <c r="E274" i="9"/>
  <c r="D274" i="9"/>
  <c r="D262" i="9"/>
  <c r="D167" i="9" s="1"/>
  <c r="D166" i="9"/>
  <c r="D312" i="9" l="1"/>
  <c r="D311" i="9"/>
  <c r="E326" i="9"/>
  <c r="E330" i="9"/>
  <c r="D326" i="9"/>
  <c r="D330" i="9"/>
  <c r="D293" i="9"/>
  <c r="D289" i="9"/>
  <c r="D288" i="9"/>
  <c r="D287" i="9"/>
  <c r="E287" i="9"/>
  <c r="E288" i="9"/>
  <c r="E289" i="9"/>
  <c r="D309" i="9" l="1"/>
  <c r="E309" i="9"/>
  <c r="D285" i="9"/>
  <c r="E124" i="9" l="1"/>
  <c r="E60" i="9" l="1"/>
  <c r="E59" i="9"/>
  <c r="D59" i="9"/>
  <c r="D60" i="9"/>
  <c r="E136" i="9"/>
  <c r="E132" i="9"/>
  <c r="E128" i="9"/>
  <c r="E120" i="9"/>
  <c r="E116" i="9"/>
  <c r="E112" i="9"/>
  <c r="D132" i="9"/>
  <c r="D136" i="9"/>
  <c r="D128" i="9"/>
  <c r="D124" i="9"/>
  <c r="D120" i="9"/>
  <c r="D116" i="9"/>
  <c r="D112" i="9"/>
  <c r="D322" i="9" l="1"/>
  <c r="D304" i="9"/>
  <c r="D303" i="9" s="1"/>
  <c r="D302" i="9" s="1"/>
  <c r="D301" i="9"/>
  <c r="D300" i="9"/>
  <c r="D299" i="9"/>
  <c r="D278" i="9"/>
  <c r="D270" i="9"/>
  <c r="D264" i="9"/>
  <c r="D259" i="9"/>
  <c r="D254" i="9"/>
  <c r="D249" i="9"/>
  <c r="D244" i="9"/>
  <c r="D239" i="9"/>
  <c r="D232" i="9"/>
  <c r="D227" i="9"/>
  <c r="D222" i="9"/>
  <c r="D217" i="9"/>
  <c r="D212" i="9"/>
  <c r="D207" i="9"/>
  <c r="D202" i="9"/>
  <c r="D196" i="9"/>
  <c r="D191" i="9"/>
  <c r="D186" i="9"/>
  <c r="D179" i="9"/>
  <c r="D178" i="9" s="1"/>
  <c r="D173" i="9"/>
  <c r="D172" i="9" s="1"/>
  <c r="D168" i="9"/>
  <c r="D160" i="9"/>
  <c r="D159" i="9" s="1"/>
  <c r="D151" i="9"/>
  <c r="D146" i="9"/>
  <c r="D145" i="9" s="1"/>
  <c r="D141" i="9"/>
  <c r="D140" i="9" s="1"/>
  <c r="D106" i="9"/>
  <c r="D105" i="9" s="1"/>
  <c r="D104" i="9" s="1"/>
  <c r="D103" i="9" s="1"/>
  <c r="D80" i="9"/>
  <c r="D77" i="9" s="1"/>
  <c r="D72" i="9"/>
  <c r="D71" i="9" s="1"/>
  <c r="D70" i="9" s="1"/>
  <c r="D69" i="9" s="1"/>
  <c r="D64" i="9"/>
  <c r="D63" i="9" s="1"/>
  <c r="D62" i="9" s="1"/>
  <c r="D61" i="9"/>
  <c r="D53" i="9"/>
  <c r="D49" i="9"/>
  <c r="D45" i="9"/>
  <c r="D41" i="9"/>
  <c r="D35" i="9"/>
  <c r="D34" i="9" s="1"/>
  <c r="D29" i="9"/>
  <c r="D27" i="9" l="1"/>
  <c r="D26" i="9" s="1"/>
  <c r="D28" i="9"/>
  <c r="D269" i="9"/>
  <c r="D40" i="9"/>
  <c r="D39" i="9" s="1"/>
  <c r="D297" i="9"/>
  <c r="D283" i="9"/>
  <c r="D282" i="9" s="1"/>
  <c r="D238" i="9"/>
  <c r="D237" i="9" s="1"/>
  <c r="D185" i="9"/>
  <c r="D184" i="9" s="1"/>
  <c r="D171" i="9" s="1"/>
  <c r="D57" i="9"/>
  <c r="D20" i="9"/>
  <c r="D284" i="9"/>
  <c r="D317" i="9"/>
  <c r="D316" i="9" l="1"/>
  <c r="D315" i="9" s="1"/>
  <c r="D314" i="9" s="1"/>
  <c r="D25" i="9"/>
  <c r="D170" i="9"/>
  <c r="D169" i="9" s="1"/>
  <c r="D164" i="9" l="1"/>
  <c r="D15" i="9" s="1"/>
  <c r="F354" i="9" l="1"/>
  <c r="F349" i="9"/>
  <c r="F345" i="9"/>
  <c r="F340" i="9" s="1"/>
  <c r="E322" i="9"/>
  <c r="E317" i="9"/>
  <c r="E304" i="9"/>
  <c r="F301" i="9"/>
  <c r="E301" i="9"/>
  <c r="F300" i="9"/>
  <c r="E300" i="9"/>
  <c r="F299" i="9"/>
  <c r="E299" i="9"/>
  <c r="E293" i="9"/>
  <c r="E278" i="9"/>
  <c r="E270" i="9"/>
  <c r="E269" i="9" s="1"/>
  <c r="E264" i="9"/>
  <c r="E259" i="9"/>
  <c r="E254" i="9"/>
  <c r="E249" i="9"/>
  <c r="E244" i="9"/>
  <c r="E239" i="9"/>
  <c r="E232" i="9"/>
  <c r="E227" i="9"/>
  <c r="E222" i="9"/>
  <c r="E217" i="9"/>
  <c r="E212" i="9"/>
  <c r="E207" i="9"/>
  <c r="E202" i="9"/>
  <c r="E196" i="9"/>
  <c r="E191" i="9"/>
  <c r="E186" i="9"/>
  <c r="F185" i="9"/>
  <c r="F184" i="9" s="1"/>
  <c r="E179" i="9"/>
  <c r="F178" i="9"/>
  <c r="E173" i="9"/>
  <c r="E168" i="9"/>
  <c r="E18" i="9"/>
  <c r="G166" i="9"/>
  <c r="E160" i="9"/>
  <c r="E159" i="9" s="1"/>
  <c r="E151" i="9"/>
  <c r="E146" i="9"/>
  <c r="E145" i="9" s="1"/>
  <c r="E141" i="9"/>
  <c r="E106" i="9"/>
  <c r="E105" i="9" s="1"/>
  <c r="E104" i="9" s="1"/>
  <c r="E103" i="9" s="1"/>
  <c r="E80" i="9"/>
  <c r="E77" i="9" s="1"/>
  <c r="F77" i="9"/>
  <c r="E72" i="9"/>
  <c r="E71" i="9" s="1"/>
  <c r="E64" i="9"/>
  <c r="E63" i="9" s="1"/>
  <c r="E62" i="9" s="1"/>
  <c r="E61" i="9"/>
  <c r="F60" i="9"/>
  <c r="F59" i="9"/>
  <c r="E53" i="9"/>
  <c r="E49" i="9"/>
  <c r="E45" i="9"/>
  <c r="E41" i="9"/>
  <c r="F40" i="9"/>
  <c r="F39" i="9" s="1"/>
  <c r="E35" i="9"/>
  <c r="E34" i="9" s="1"/>
  <c r="E29" i="9"/>
  <c r="D19" i="9"/>
  <c r="D17" i="9"/>
  <c r="E27" i="9" l="1"/>
  <c r="E28" i="9"/>
  <c r="E19" i="9"/>
  <c r="E316" i="9"/>
  <c r="E315" i="9" s="1"/>
  <c r="E111" i="9"/>
  <c r="G168" i="9"/>
  <c r="E185" i="9"/>
  <c r="E184" i="9" s="1"/>
  <c r="E285" i="9"/>
  <c r="E284" i="9" s="1"/>
  <c r="E40" i="9"/>
  <c r="E39" i="9" s="1"/>
  <c r="F297" i="9"/>
  <c r="E178" i="9"/>
  <c r="F171" i="9"/>
  <c r="F170" i="9" s="1"/>
  <c r="F164" i="9" s="1"/>
  <c r="E172" i="9"/>
  <c r="F57" i="9"/>
  <c r="E297" i="9"/>
  <c r="E303" i="9"/>
  <c r="E17" i="9"/>
  <c r="E57" i="9"/>
  <c r="E20" i="9"/>
  <c r="E26" i="9"/>
  <c r="E238" i="9"/>
  <c r="E70" i="9"/>
  <c r="E140" i="9"/>
  <c r="E283" i="9" l="1"/>
  <c r="E282" i="9" s="1"/>
  <c r="E314" i="9"/>
  <c r="E171" i="9"/>
  <c r="E237" i="9"/>
  <c r="D155" i="9"/>
  <c r="D111" i="9" s="1"/>
  <c r="E302" i="9"/>
  <c r="E25" i="9"/>
  <c r="D18" i="9"/>
  <c r="E69" i="9"/>
  <c r="E170" i="9" l="1"/>
  <c r="E169" i="9" s="1"/>
  <c r="D150" i="9"/>
  <c r="G111" i="9" s="1"/>
  <c r="E164" i="9" l="1"/>
  <c r="D110" i="9"/>
  <c r="E15" i="9"/>
  <c r="D102" i="9" l="1"/>
  <c r="E150" i="9" l="1"/>
  <c r="E110" i="9"/>
  <c r="E102" i="9" l="1"/>
</calcChain>
</file>

<file path=xl/sharedStrings.xml><?xml version="1.0" encoding="utf-8"?>
<sst xmlns="http://schemas.openxmlformats.org/spreadsheetml/2006/main" count="552" uniqueCount="169">
  <si>
    <t>к решению Воронежской</t>
  </si>
  <si>
    <t>городской Думы</t>
  </si>
  <si>
    <t>тыс. рублей</t>
  </si>
  <si>
    <t xml:space="preserve"> № п/п</t>
  </si>
  <si>
    <t>Наименование объекта</t>
  </si>
  <si>
    <t>Раздел, подраздел</t>
  </si>
  <si>
    <t>ВСЕГО</t>
  </si>
  <si>
    <t>в том числе за счет средств:</t>
  </si>
  <si>
    <t>федерального бюджета</t>
  </si>
  <si>
    <t>бюджета Воронежской области</t>
  </si>
  <si>
    <t>бюджета городского округа</t>
  </si>
  <si>
    <t>Управление жилищно-коммунального хозяйства</t>
  </si>
  <si>
    <t>0400</t>
  </si>
  <si>
    <t>0412</t>
  </si>
  <si>
    <t xml:space="preserve">Муниципальная программа "Обеспечение коммунальными услугами населения городского округа город Воронеж"                                               </t>
  </si>
  <si>
    <r>
      <t>Основное  мероприятие «Строительство, реконструкция и капитальный ремонт объектов коммунальной инфраструктуры»</t>
    </r>
    <r>
      <rPr>
        <sz val="14"/>
        <rFont val="Times New Roman"/>
        <family val="1"/>
        <charset val="204"/>
      </rPr>
      <t xml:space="preserve"> </t>
    </r>
  </si>
  <si>
    <t>1</t>
  </si>
  <si>
    <t>2</t>
  </si>
  <si>
    <t>3</t>
  </si>
  <si>
    <t>4</t>
  </si>
  <si>
    <t xml:space="preserve">Жилищно-коммунальное хозяйство                </t>
  </si>
  <si>
    <t>0500</t>
  </si>
  <si>
    <t>0505</t>
  </si>
  <si>
    <t>7</t>
  </si>
  <si>
    <t>8</t>
  </si>
  <si>
    <t>9</t>
  </si>
  <si>
    <t xml:space="preserve">Управление жилищных отношений </t>
  </si>
  <si>
    <t>0501</t>
  </si>
  <si>
    <r>
      <t xml:space="preserve"> </t>
    </r>
    <r>
      <rPr>
        <b/>
        <sz val="13"/>
        <rFont val="Times New Roman"/>
        <family val="1"/>
        <charset val="204"/>
      </rPr>
      <t>Муниципальная программа городского округа город Воронеж "Обеспечение доступным и комфортным жильём населения городского округа город Воронеж"</t>
    </r>
    <r>
      <rPr>
        <sz val="13"/>
        <rFont val="Times New Roman"/>
        <family val="1"/>
        <charset val="204"/>
      </rPr>
      <t xml:space="preserve">                                                   </t>
    </r>
  </si>
  <si>
    <t xml:space="preserve"> Подпрограмма "Переселение граждан из аварийного жилищного фонда"</t>
  </si>
  <si>
    <t>Социальная политика</t>
  </si>
  <si>
    <t>1000</t>
  </si>
  <si>
    <t xml:space="preserve">Муниципальная программа городского округа город Воронеж "Обеспечение доступным и комфортным жильём населения городского округа город Воронеж"                                                                                              </t>
  </si>
  <si>
    <t>Основное мероприятие "Обеспечение жильем молодых семей"</t>
  </si>
  <si>
    <t xml:space="preserve"> Образование </t>
  </si>
  <si>
    <t>0700</t>
  </si>
  <si>
    <t>Муниципальная программа городского округа город Воронеж "Развитие образования"</t>
  </si>
  <si>
    <t>0709</t>
  </si>
  <si>
    <t xml:space="preserve">Подпрограмма «Развитие дошкольного образования» </t>
  </si>
  <si>
    <t>Охрана окружающей среды</t>
  </si>
  <si>
    <t>0600</t>
  </si>
  <si>
    <t xml:space="preserve"> Муниципальная программа "Охрана окружающей среды"</t>
  </si>
  <si>
    <t>0605</t>
  </si>
  <si>
    <t>Создание многофункционального парка и обустройство экологической тропы на территории особо охраняемой природной территории "Воронежская нагорная дубрава" (включая ПИР)</t>
  </si>
  <si>
    <t>0603</t>
  </si>
  <si>
    <t>Управление строительной политики</t>
  </si>
  <si>
    <t xml:space="preserve">Муниципальная программа "Обеспечение коммунальными услугами населения городского округа город Воронеж"                         </t>
  </si>
  <si>
    <t>Подпрограмма «Чистая вода»</t>
  </si>
  <si>
    <t>5</t>
  </si>
  <si>
    <t>Региональный проект "Жилье"</t>
  </si>
  <si>
    <t>Детский сад на 300 мест по ул. Артамонова в г. Воронеж</t>
  </si>
  <si>
    <t>6</t>
  </si>
  <si>
    <t>Образовательный центр на 2860 мест на Московском проспекте, г. Воронеж (включая ПИР)</t>
  </si>
  <si>
    <t xml:space="preserve">Физическая культура и спорт </t>
  </si>
  <si>
    <t>1100</t>
  </si>
  <si>
    <t>Муниципальная  программа  городского округа город Воронеж "Развитие физической культуры и спорта"</t>
  </si>
  <si>
    <t>1105</t>
  </si>
  <si>
    <t xml:space="preserve">Основное мероприятие «Строительство и реконструкция физкультурно-спортивных сооружений на территории городского округа город Воронеж» </t>
  </si>
  <si>
    <r>
      <t xml:space="preserve"> </t>
    </r>
    <r>
      <rPr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Краснознаменная, 74, МБОУ СОШ № 40 (включая ПИР)</t>
    </r>
  </si>
  <si>
    <t>Физкультурно-оздоровительный комплекс открытого типа,г. Воронеж примыкает к земельному участку ул. Воробьевская, 39  (включая ПИР)</t>
  </si>
  <si>
    <t>12</t>
  </si>
  <si>
    <t>Физкультурно-оздоровительный комплекс открытого типа, ул. Переверткина, 16, МБОУ СОШ № 68 (включая ПИР)</t>
  </si>
  <si>
    <t>13</t>
  </si>
  <si>
    <t>Физкультурно-оздоровительный комплекс открытого типа, ул. Черепанова, 18, МБОУ СОШ № 91 (включая ПИР)</t>
  </si>
  <si>
    <t>14</t>
  </si>
  <si>
    <t>Физкультурно-оздоровительный комплекс открытого типа, ул. Генерала Лизюкова, 81, лицей №1(включая ПИР)</t>
  </si>
  <si>
    <t>Управление дорожного хозяйства</t>
  </si>
  <si>
    <t xml:space="preserve">Муниципальная программа городского округа город Воронеж «Развитие транспортной системы»                                          </t>
  </si>
  <si>
    <t>Строительство и реконструкция объектов дошкольного образования</t>
  </si>
  <si>
    <t>Региональный проект «Содействие занятости женщин - создание условий дошкольного образования для детей в возрасте до трех лет»</t>
  </si>
  <si>
    <t>Мероприятия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</si>
  <si>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пристройки к функционирующему детскому саду МБДОУ «Центр развития ребенка - детский сад № 138», г. Воронеж, ул. Лизюкова, 41 (включая ПИР)</t>
  </si>
  <si>
    <t>Строительство пристройки к  функционирующему детскому саду МБДОУ «Детский сад № 69», г. Воронеж, ул. Попова, д. 2 (включая ПИР)</t>
  </si>
  <si>
    <t>Строительство пристройки к  функционирующему детскому саду МБДОУ «Детский сад общеразвивающего вида № 185», г. Воронеж, ул. 45 Стрелковой Дивизии, д. 281 (включая ПИР)</t>
  </si>
  <si>
    <t>Строительство пристройки к  функционирующему детскому саду МБДОУ «Центр развития ребенка - детский сад № 73», г. Воронеж, ул. Ульяновская, д. 31 (включая ПИР)</t>
  </si>
  <si>
    <t>Строительство пристройки к МБОУ гимназия «УВК № 1» структурное подразделение детский сад, г. Воронеж, ул. Беговая, д. 164 (включая ПИР)</t>
  </si>
  <si>
    <t>Строительство пристройки к  функционирующему детскому саду МБДОУ «Детский сад общеразвивающего вида № 142», г. Воронеж, ул. Глинки, д. 11 (включая ПИР)</t>
  </si>
  <si>
    <t>Строительство пристройки к функционирующему детскому саду МБДОУ «Детский сад комбинированного вида № 167», г. Воронеж, ул. Теплоэнергетиков, д. 21 (включая ПИР)</t>
  </si>
  <si>
    <t>Строительство пристройки  к функционирующему детскому саду МБДОУ «Детский сад  № 119», г. Воронеж, ул. Тепличная, д. 18 (включая ПИР)</t>
  </si>
  <si>
    <t>Строительство детского сада на 280 мест в  мкр. Репное городского округа город Воронеж (включая ПИР)</t>
  </si>
  <si>
    <t>Строительство детского сада на 300 мест в мкр. Шилово г.о.г. Воронеж (включая ПИР)</t>
  </si>
  <si>
    <t>Подпрограмма "Развитие общего и дополнительного образования"</t>
  </si>
  <si>
    <t>Региональный проект «Современная школа»</t>
  </si>
  <si>
    <t>Другие вопросы в области физической культуры и спорта</t>
  </si>
  <si>
    <t>10</t>
  </si>
  <si>
    <t>Главный распорядитель бюджетных средств</t>
  </si>
  <si>
    <t xml:space="preserve">Культура  </t>
  </si>
  <si>
    <t>0804</t>
  </si>
  <si>
    <t>I.</t>
  </si>
  <si>
    <t>II.</t>
  </si>
  <si>
    <t>III.</t>
  </si>
  <si>
    <t>IV.</t>
  </si>
  <si>
    <t>0800</t>
  </si>
  <si>
    <t>V.</t>
  </si>
  <si>
    <t>11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</si>
  <si>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</si>
  <si>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</si>
  <si>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</si>
  <si>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</si>
  <si>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</si>
  <si>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</si>
  <si>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</si>
  <si>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</si>
  <si>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</si>
  <si>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</si>
  <si>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</si>
  <si>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Подпрограмма "Сохранение и развитие культуры и искусства"</t>
  </si>
  <si>
    <t>В.Ф. Ходырев</t>
  </si>
  <si>
    <t xml:space="preserve">Национальная экономика           </t>
  </si>
  <si>
    <t>Другие вопросы в области национальной экономики</t>
  </si>
  <si>
    <t>Председатель Воронежской</t>
  </si>
  <si>
    <t>Строительство и реконструкция объектов общего и дополнительного образования</t>
  </si>
  <si>
    <t xml:space="preserve">Подпрограмма «Развитие дорожного хозяйства» </t>
  </si>
  <si>
    <t>Жилищное хозяйство</t>
  </si>
  <si>
    <t xml:space="preserve">Другие вопросы в области жилищно-коммунального хозяйства                </t>
  </si>
  <si>
    <t>Другие вопросы в области образования</t>
  </si>
  <si>
    <t>Другие вопросы в области культуры</t>
  </si>
  <si>
    <t>Муниципальная программа городского округа город Воронеж "Развитие культуры"</t>
  </si>
  <si>
    <t>Охрана семьи и детства</t>
  </si>
  <si>
    <t>1004</t>
  </si>
  <si>
    <t>Реконструкция II очереди Воронежского центрального парка с ливневым коллектором в г. Воронеже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</si>
  <si>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</si>
  <si>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Плановый период</t>
  </si>
  <si>
    <t>Приложение № 13</t>
  </si>
  <si>
    <t>Общеобразовательная школа на 1500 мест по ул. Остужева в г. Воронеже</t>
  </si>
  <si>
    <t>областного бюджета</t>
  </si>
  <si>
    <t>Строительство футбольного поля в мкр. Никольское (г. Воронеж, ул. Дубянского)</t>
  </si>
  <si>
    <t>Строительство блочно-модульной котельной  по пер. Педагогический, 14/1 в г. Воронеже</t>
  </si>
  <si>
    <t>Реконструкция ВПС-9</t>
  </si>
  <si>
    <t>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</si>
  <si>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Комплексная жилая застройка по ул. Острогожская в р.п. Шилово  г. Воронежа. Магистральная улица районного значения между кварталами AI-AV (включая ПИР)</t>
  </si>
  <si>
    <t>Комплекс мероприятий по обеспечению инженерной инфраструктурой для ВПС-21</t>
  </si>
  <si>
    <t>Строительство ВПС-21</t>
  </si>
  <si>
    <t>Инфраструктурный проект «Комплексная  жилая застройка территорий  «Ленинградский квартал»  и «Озерки» в г. Воронеж</t>
  </si>
  <si>
    <t>Общеобразовательная школа на 1600 мест по ул. Домостроителей, 30а</t>
  </si>
  <si>
    <t>Строительство автомобильной дороги по ул. Острогожская</t>
  </si>
  <si>
    <t>Реконструкция ВПС-9 и комплекс мероприятий по обеспечению инженерной инфраструктуры для ВПС-21</t>
  </si>
  <si>
    <t>Строительство двух водопроводных линий и напорных канализационных линий по ул. Изыскателей</t>
  </si>
  <si>
    <t>ПИР. Строительство двух водопроводных линий Д=400 мм по ул. Изыскателей до точек врезки в водовод Д1000 мм в районе ул. Куйбышева L~1300 м.п., каждая</t>
  </si>
  <si>
    <t>ПИР. Строительство напорных канализационных линий Д=500 мм L≈7000 м.п. каждая, по ул. Изыскателей, Беломорская, Калининградская, Планетная, Богатырская до разгрузочной камеры на канализационном коллекторе Д-1000 мм по
 ул. Землячки</t>
  </si>
  <si>
    <t>Физкультурно-оздоровительный комплекс на территории МБОУ СОШ № 4 (Бульвар Пионеров, 14)</t>
  </si>
  <si>
    <t>Школа по ул. Покровская, 18/5 в г. Воронеж  (ЖК «Каштановый»)</t>
  </si>
  <si>
    <t>Общеобразовательная школа на 1575 мест по ул. Шишкова - ул. Загоровского в  г. Воронеже</t>
  </si>
  <si>
    <t>Детское дошкольное учреждение на 600 мест по Московскому проспекту  в г. Воронеже (включая ПИР)</t>
  </si>
  <si>
    <t>?????????????????? ОБЪЕКТЫ ВОДОСНАБЖЕНИЯ</t>
  </si>
  <si>
    <t>Реконструкция и строительство объектов водоснабжения в мкр. Краснолесный г. Воронеж</t>
  </si>
  <si>
    <t>Реконструкция и строительство объектов водоотведения в мкр. Краснолесный г. Воронеж</t>
  </si>
  <si>
    <t>Строительство объектов водоотведения в квартале, прилегающем к ул. 20 лет Октября г. Воронеж</t>
  </si>
  <si>
    <t>Строительство сетей централизованного водоснабжения в гмкр. Сомово (Дачный проспект и ул. Садовая)</t>
  </si>
  <si>
    <t>Канализование мкр. Алексеевка</t>
  </si>
  <si>
    <t>Канализование гмкр. Боровое (II очередь)</t>
  </si>
  <si>
    <t>ГОРОДСКАЯ АДРЕСНАЯ ИНВЕСТИЦИОННАЯ ПРОГРАММА 
НА ПЛАНОВЫЙ ПЕРИОД 2024 И 2025 ГОДОВ</t>
  </si>
  <si>
    <t>Строительство объекта: Сети ливневой канализации в квартале, ограниченном ул. Шишкова, Московский проспект, ул. Ломоносова, ул. Тимирязева, набережной Максима Горького, ул. Бурденко с КНС в г. Воронеж (включая ПИР)</t>
  </si>
  <si>
    <t xml:space="preserve">Реконструкция котельной по ул. Туполева, 31 с целью технологического присоединения  системы теплоснабжения жилого квартала, ограниченного улицами Волгоградская, Туполева, Баррикадная в  г. Воронеже </t>
  </si>
  <si>
    <t>Детская школа искусств на 1400 мест с филиалом библиотеки ЦБС (Яблоневые сады)</t>
  </si>
  <si>
    <t>Клуб «Краснолесье» в мкр. Краснолесный, ул. Генерала Лохматикова, г. Воронеж</t>
  </si>
  <si>
    <t>Спортивный комплекс с плавательным бассейном в рп Шилово города Воронеж</t>
  </si>
  <si>
    <t>Строительство спортивного зала бокса на территории МБУ СШОР № 4 (ул. Баррикадная, 29)</t>
  </si>
  <si>
    <t xml:space="preserve">2024 год </t>
  </si>
  <si>
    <t xml:space="preserve">2025 год </t>
  </si>
  <si>
    <t>Пристройка к МБОУ СОШ № 24 по адресу ул. Генерала Лохматикова,43</t>
  </si>
  <si>
    <t xml:space="preserve">
Общеобразовательная школа на 1224 места по ул. Изыскателей в г. Воронеж (включая ПИР)
</t>
  </si>
  <si>
    <t xml:space="preserve">
Реконструкция МБОУ СОШ № 45 по ул. 9 Января, 46, г. Воронеж
</t>
  </si>
  <si>
    <t>Строительство объектов водоотведения в мкр. Репное г. Воронеж</t>
  </si>
  <si>
    <t>Физкультурно-оздоровительный комплекс на территории МБОУ СОШ №74 (ул. Переверткина, 34)</t>
  </si>
  <si>
    <t xml:space="preserve"> от 21.12.2022  № 667-V</t>
  </si>
  <si>
    <t xml:space="preserve">                          Глава городского округа
                          город Воронеж</t>
  </si>
  <si>
    <t xml:space="preserve">                                   В.Ю. Кстенин</t>
  </si>
  <si>
    <t xml:space="preserve">                         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</si>
</sst>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#,##0.0"/>
    <numFmt numFmtId="166" formatCode="#,##0.00000"/>
    <numFmt numFmtId="167" formatCode="0.0"/>
    <numFmt numFmtId="168" formatCode="#,##0.0_ ;[Red]\-#,##0.0\ 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8" fillId="0" borderId="0"/>
  </cellStyleXfs>
  <cellXfs count="109">
    <xf numFmtId="0" fontId="0" fillId="0" borderId="0" xfId="0"/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4" fontId="3" fillId="2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49" fontId="3" fillId="3" borderId="0" xfId="0" applyNumberFormat="1" applyFont="1" applyFill="1" applyAlignment="1">
      <alignment horizontal="center" vertical="top" wrapText="1"/>
    </xf>
    <xf numFmtId="165" fontId="8" fillId="3" borderId="0" xfId="0" applyNumberFormat="1" applyFont="1" applyFill="1" applyAlignment="1">
      <alignment horizontal="center" vertical="top" wrapText="1"/>
    </xf>
    <xf numFmtId="3" fontId="8" fillId="3" borderId="0" xfId="0" applyNumberFormat="1" applyFont="1" applyFill="1" applyAlignment="1">
      <alignment horizontal="center" vertical="top" wrapText="1"/>
    </xf>
    <xf numFmtId="4" fontId="8" fillId="3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center" vertical="top" wrapText="1"/>
    </xf>
    <xf numFmtId="165" fontId="3" fillId="3" borderId="0" xfId="0" applyNumberFormat="1" applyFont="1" applyFill="1" applyAlignment="1">
      <alignment horizontal="center" vertical="top" wrapText="1"/>
    </xf>
    <xf numFmtId="166" fontId="4" fillId="3" borderId="0" xfId="0" applyNumberFormat="1" applyFont="1" applyFill="1" applyAlignment="1">
      <alignment horizontal="center" vertical="top" wrapText="1"/>
    </xf>
    <xf numFmtId="4" fontId="3" fillId="2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3" fontId="1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5" fontId="8" fillId="2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center" vertical="top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8" fontId="4" fillId="2" borderId="0" xfId="1" applyNumberFormat="1" applyFont="1" applyFill="1" applyAlignment="1">
      <alignment horizontal="center" vertical="center" wrapText="1"/>
    </xf>
    <xf numFmtId="168" fontId="3" fillId="2" borderId="0" xfId="1" applyNumberFormat="1" applyFont="1" applyFill="1" applyAlignment="1">
      <alignment horizontal="center" vertical="center" wrapText="1"/>
    </xf>
    <xf numFmtId="168" fontId="4" fillId="4" borderId="0" xfId="1" applyNumberFormat="1" applyFont="1" applyFill="1" applyAlignment="1">
      <alignment horizontal="center" vertical="center" wrapText="1"/>
    </xf>
    <xf numFmtId="168" fontId="3" fillId="2" borderId="0" xfId="0" applyNumberFormat="1" applyFont="1" applyFill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2" borderId="2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3" fontId="3" fillId="2" borderId="0" xfId="1" applyNumberFormat="1" applyFont="1" applyFill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3" fontId="6" fillId="2" borderId="2" xfId="1" applyNumberFormat="1" applyFont="1" applyFill="1" applyBorder="1" applyAlignment="1">
      <alignment vertical="center" wrapText="1"/>
    </xf>
    <xf numFmtId="0" fontId="7" fillId="2" borderId="2" xfId="1" applyFont="1" applyFill="1" applyBorder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3" fontId="4" fillId="2" borderId="2" xfId="1" applyNumberFormat="1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left" vertical="top" wrapText="1"/>
    </xf>
    <xf numFmtId="0" fontId="19" fillId="0" borderId="0" xfId="0" applyFont="1"/>
    <xf numFmtId="0" fontId="8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right" vertical="top" wrapText="1"/>
    </xf>
    <xf numFmtId="49" fontId="5" fillId="2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4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top" wrapText="1"/>
    </xf>
    <xf numFmtId="49" fontId="5" fillId="3" borderId="0" xfId="0" applyNumberFormat="1" applyFont="1" applyFill="1" applyAlignment="1">
      <alignment horizontal="right" vertical="top" wrapText="1"/>
    </xf>
  </cellXfs>
  <cellStyles count="6">
    <cellStyle name="Excel Built-in Normal" xfId="4" xr:uid="{00000000-0005-0000-0000-000000000000}"/>
    <cellStyle name="Excel Built-in Normal 1" xfId="5" xr:uid="{00000000-0005-0000-0000-000001000000}"/>
    <cellStyle name="Денежный 2" xfId="3" xr:uid="{00000000-0005-0000-0000-000002000000}"/>
    <cellStyle name="Обычный" xfId="0" builtinId="0"/>
    <cellStyle name="Обычный 2" xfId="1" xr:uid="{00000000-0005-0000-0000-000004000000}"/>
    <cellStyle name="Обычный 2 2" xfId="2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9"/>
  <sheetViews>
    <sheetView showZeros="0" tabSelected="1" view="pageBreakPreview" topLeftCell="A318" zoomScale="70" zoomScaleNormal="70" zoomScaleSheetLayoutView="70" workbookViewId="0">
      <selection activeCell="K331" sqref="K331"/>
    </sheetView>
  </sheetViews>
  <sheetFormatPr defaultColWidth="9.140625" defaultRowHeight="16.5" x14ac:dyDescent="0.25"/>
  <cols>
    <col min="1" max="1" width="5.28515625" style="1" customWidth="1"/>
    <col min="2" max="2" width="68" style="77" customWidth="1"/>
    <col min="3" max="3" width="10.5703125" style="2" customWidth="1"/>
    <col min="4" max="5" width="20.140625" style="46" customWidth="1"/>
    <col min="6" max="6" width="21.140625" style="3" customWidth="1"/>
    <col min="7" max="8" width="18.42578125" style="2" hidden="1" customWidth="1"/>
    <col min="9" max="9" width="29" style="2" customWidth="1"/>
    <col min="10" max="10" width="18.42578125" style="2" customWidth="1"/>
    <col min="11" max="11" width="48.28515625" style="2" customWidth="1"/>
    <col min="12" max="17" width="18.42578125" style="2" customWidth="1"/>
    <col min="18" max="16384" width="9.140625" style="2"/>
  </cols>
  <sheetData>
    <row r="1" spans="1:11" ht="16.5" hidden="1" customHeight="1" x14ac:dyDescent="0.25"/>
    <row r="2" spans="1:11" ht="16.5" customHeight="1" x14ac:dyDescent="0.25">
      <c r="A2" s="2"/>
      <c r="B2" s="78"/>
      <c r="C2" s="65"/>
      <c r="D2" s="50"/>
      <c r="E2" s="98" t="s">
        <v>123</v>
      </c>
      <c r="F2" s="98"/>
      <c r="G2" s="66"/>
    </row>
    <row r="3" spans="1:11" ht="16.5" customHeight="1" x14ac:dyDescent="0.25">
      <c r="A3" s="2"/>
      <c r="B3" s="78"/>
      <c r="C3" s="65"/>
      <c r="D3" s="50"/>
      <c r="E3" s="98" t="s">
        <v>0</v>
      </c>
      <c r="F3" s="98"/>
      <c r="G3" s="66"/>
    </row>
    <row r="4" spans="1:11" ht="16.5" customHeight="1" x14ac:dyDescent="0.25">
      <c r="A4" s="2"/>
      <c r="B4" s="78"/>
      <c r="C4" s="65"/>
      <c r="D4" s="50"/>
      <c r="E4" s="98" t="s">
        <v>1</v>
      </c>
      <c r="F4" s="98"/>
      <c r="G4" s="66"/>
    </row>
    <row r="5" spans="1:11" ht="16.5" customHeight="1" x14ac:dyDescent="0.25">
      <c r="E5" s="98" t="s">
        <v>165</v>
      </c>
      <c r="F5" s="98"/>
      <c r="G5" s="66"/>
    </row>
    <row r="6" spans="1:11" ht="16.5" hidden="1" customHeight="1" x14ac:dyDescent="0.25">
      <c r="D6" s="50"/>
      <c r="E6" s="50"/>
      <c r="F6" s="2"/>
    </row>
    <row r="7" spans="1:11" ht="16.5" hidden="1" customHeight="1" x14ac:dyDescent="0.25">
      <c r="A7" s="65"/>
      <c r="B7" s="78"/>
      <c r="C7" s="65"/>
      <c r="D7" s="50"/>
      <c r="E7" s="50"/>
      <c r="F7" s="2"/>
    </row>
    <row r="8" spans="1:11" x14ac:dyDescent="0.25">
      <c r="F8" s="2"/>
    </row>
    <row r="9" spans="1:11" ht="0.6" customHeight="1" x14ac:dyDescent="0.25">
      <c r="A9" s="13"/>
      <c r="B9" s="98"/>
      <c r="C9" s="99"/>
      <c r="D9" s="99"/>
      <c r="E9" s="99"/>
      <c r="F9" s="99"/>
    </row>
    <row r="10" spans="1:11" ht="54" customHeight="1" x14ac:dyDescent="0.25">
      <c r="A10" s="100" t="s">
        <v>151</v>
      </c>
      <c r="B10" s="100"/>
      <c r="C10" s="100"/>
      <c r="D10" s="100"/>
      <c r="E10" s="100"/>
      <c r="F10" s="100"/>
      <c r="G10" s="64"/>
      <c r="H10" s="64"/>
      <c r="I10" s="64"/>
    </row>
    <row r="11" spans="1:11" ht="9.75" customHeight="1" x14ac:dyDescent="0.25">
      <c r="A11" s="2"/>
      <c r="B11" s="79"/>
      <c r="C11" s="4"/>
      <c r="D11" s="50"/>
      <c r="E11" s="50"/>
    </row>
    <row r="12" spans="1:11" ht="16.5" customHeight="1" x14ac:dyDescent="0.25">
      <c r="A12" s="101" t="s">
        <v>2</v>
      </c>
      <c r="B12" s="101"/>
      <c r="C12" s="101"/>
      <c r="D12" s="101"/>
      <c r="E12" s="101"/>
      <c r="F12" s="101"/>
    </row>
    <row r="13" spans="1:11" ht="21.75" customHeight="1" x14ac:dyDescent="0.25">
      <c r="A13" s="102" t="s">
        <v>3</v>
      </c>
      <c r="B13" s="102" t="s">
        <v>4</v>
      </c>
      <c r="C13" s="103" t="s">
        <v>5</v>
      </c>
      <c r="D13" s="104" t="s">
        <v>122</v>
      </c>
      <c r="E13" s="105"/>
      <c r="F13" s="106" t="s">
        <v>85</v>
      </c>
    </row>
    <row r="14" spans="1:11" ht="60" customHeight="1" x14ac:dyDescent="0.25">
      <c r="A14" s="102"/>
      <c r="B14" s="102"/>
      <c r="C14" s="103"/>
      <c r="D14" s="6" t="s">
        <v>158</v>
      </c>
      <c r="E14" s="6" t="s">
        <v>159</v>
      </c>
      <c r="F14" s="106"/>
    </row>
    <row r="15" spans="1:11" ht="16.5" customHeight="1" x14ac:dyDescent="0.25">
      <c r="A15" s="44"/>
      <c r="B15" s="49" t="s">
        <v>6</v>
      </c>
      <c r="C15" s="57"/>
      <c r="D15" s="6">
        <f>D20+D57+D164+D285+D297+D309+D69</f>
        <v>7083714.7000000002</v>
      </c>
      <c r="E15" s="6">
        <f>E20+E57+E164+E285+E297+E309+E69</f>
        <v>1108960.7</v>
      </c>
      <c r="F15" s="57"/>
      <c r="K15" s="70"/>
    </row>
    <row r="16" spans="1:11" ht="18.75" customHeight="1" x14ac:dyDescent="0.25">
      <c r="A16" s="44"/>
      <c r="B16" s="7" t="s">
        <v>7</v>
      </c>
      <c r="C16" s="44"/>
      <c r="D16" s="57"/>
      <c r="E16" s="57"/>
      <c r="F16" s="57"/>
      <c r="K16" s="71"/>
    </row>
    <row r="17" spans="1:11" ht="18.75" customHeight="1" x14ac:dyDescent="0.25">
      <c r="A17" s="44"/>
      <c r="B17" s="7" t="s">
        <v>10</v>
      </c>
      <c r="C17" s="44"/>
      <c r="D17" s="58">
        <f>D22+D59+D166+D299+D311+D287+D74</f>
        <v>833023</v>
      </c>
      <c r="E17" s="58">
        <f>E22+E59+E166+E299+E311+E287+E74</f>
        <v>292768</v>
      </c>
      <c r="F17" s="57"/>
      <c r="G17" s="12"/>
      <c r="I17" s="53"/>
      <c r="J17" s="53"/>
      <c r="K17" s="71"/>
    </row>
    <row r="18" spans="1:11" ht="18.75" customHeight="1" x14ac:dyDescent="0.25">
      <c r="A18" s="44"/>
      <c r="B18" s="47" t="s">
        <v>125</v>
      </c>
      <c r="C18" s="44"/>
      <c r="D18" s="58">
        <f>D23+D60+D167+D300+D312+D288+D75</f>
        <v>5332669</v>
      </c>
      <c r="E18" s="57">
        <f>E23+E60+E167+E300+E312+E288+E75</f>
        <v>816192.70000000007</v>
      </c>
      <c r="F18" s="57"/>
    </row>
    <row r="19" spans="1:11" ht="18.75" customHeight="1" x14ac:dyDescent="0.25">
      <c r="A19" s="44"/>
      <c r="B19" s="7" t="s">
        <v>8</v>
      </c>
      <c r="C19" s="44"/>
      <c r="D19" s="57">
        <f>D24+D61+D168+D301+D313</f>
        <v>918022.7</v>
      </c>
      <c r="E19" s="57">
        <f>E24+E61+E168+E301+E313</f>
        <v>0</v>
      </c>
      <c r="F19" s="57"/>
      <c r="I19" s="46"/>
      <c r="J19" s="46"/>
      <c r="K19" s="50"/>
    </row>
    <row r="20" spans="1:11" ht="21.6" customHeight="1" x14ac:dyDescent="0.25">
      <c r="A20" s="14" t="s">
        <v>88</v>
      </c>
      <c r="B20" s="49" t="s">
        <v>108</v>
      </c>
      <c r="C20" s="48" t="s">
        <v>12</v>
      </c>
      <c r="D20" s="45">
        <f t="shared" ref="D20" si="0">D22+D23+D24</f>
        <v>941557</v>
      </c>
      <c r="E20" s="6">
        <f t="shared" ref="E20" si="1">E22+E23+E24</f>
        <v>0</v>
      </c>
      <c r="F20" s="57"/>
    </row>
    <row r="21" spans="1:11" ht="18.75" customHeight="1" x14ac:dyDescent="0.25">
      <c r="A21" s="48"/>
      <c r="B21" s="47" t="s">
        <v>7</v>
      </c>
      <c r="C21" s="48"/>
      <c r="D21" s="45"/>
      <c r="E21" s="6"/>
      <c r="F21" s="57"/>
      <c r="K21" s="70"/>
    </row>
    <row r="22" spans="1:11" ht="18.75" customHeight="1" x14ac:dyDescent="0.25">
      <c r="A22" s="48"/>
      <c r="B22" s="7" t="s">
        <v>10</v>
      </c>
      <c r="C22" s="48"/>
      <c r="D22" s="58">
        <f>D43+D47+D51+D55+D31+D37</f>
        <v>1042</v>
      </c>
      <c r="E22" s="58">
        <f>E43+E47+E51+E55+E31+E37</f>
        <v>0</v>
      </c>
      <c r="F22" s="15"/>
      <c r="K22" s="71"/>
    </row>
    <row r="23" spans="1:11" ht="18.75" customHeight="1" x14ac:dyDescent="0.25">
      <c r="A23" s="48"/>
      <c r="B23" s="47" t="s">
        <v>125</v>
      </c>
      <c r="C23" s="48"/>
      <c r="D23" s="58">
        <f>D44+D48+D52+D56+D32+D38</f>
        <v>940515</v>
      </c>
      <c r="E23" s="58">
        <f>E44+E48+E52+E56+E32+E38</f>
        <v>0</v>
      </c>
      <c r="F23" s="15"/>
      <c r="K23" s="71"/>
    </row>
    <row r="24" spans="1:11" ht="18.75" hidden="1" customHeight="1" x14ac:dyDescent="0.25">
      <c r="A24" s="48"/>
      <c r="B24" s="7" t="s">
        <v>8</v>
      </c>
      <c r="C24" s="48"/>
      <c r="D24" s="57"/>
      <c r="E24" s="57"/>
      <c r="F24" s="15"/>
      <c r="K24" s="71"/>
    </row>
    <row r="25" spans="1:11" ht="21" customHeight="1" x14ac:dyDescent="0.25">
      <c r="A25" s="48"/>
      <c r="B25" s="82" t="s">
        <v>109</v>
      </c>
      <c r="C25" s="34" t="s">
        <v>13</v>
      </c>
      <c r="D25" s="67">
        <f>D26+D39</f>
        <v>941557</v>
      </c>
      <c r="E25" s="35">
        <f>E26+E39</f>
        <v>0</v>
      </c>
      <c r="F25" s="15"/>
    </row>
    <row r="26" spans="1:11" ht="39" customHeight="1" x14ac:dyDescent="0.25">
      <c r="A26" s="48"/>
      <c r="B26" s="20" t="s">
        <v>67</v>
      </c>
      <c r="C26" s="48" t="s">
        <v>13</v>
      </c>
      <c r="D26" s="45">
        <f>D27</f>
        <v>941457</v>
      </c>
      <c r="E26" s="6">
        <f>E27</f>
        <v>0</v>
      </c>
      <c r="F26" s="15"/>
    </row>
    <row r="27" spans="1:11" ht="33.75" customHeight="1" x14ac:dyDescent="0.25">
      <c r="A27" s="48"/>
      <c r="B27" s="20" t="s">
        <v>112</v>
      </c>
      <c r="C27" s="48" t="s">
        <v>13</v>
      </c>
      <c r="D27" s="45">
        <f>D29+D35</f>
        <v>941457</v>
      </c>
      <c r="E27" s="6">
        <f>E29+E35</f>
        <v>0</v>
      </c>
      <c r="F27" s="15"/>
    </row>
    <row r="28" spans="1:11" ht="89.25" customHeight="1" x14ac:dyDescent="0.25">
      <c r="A28" s="48"/>
      <c r="B28" s="20" t="s">
        <v>129</v>
      </c>
      <c r="C28" s="48" t="s">
        <v>13</v>
      </c>
      <c r="D28" s="45">
        <f>D29</f>
        <v>750751</v>
      </c>
      <c r="E28" s="6">
        <f>E29</f>
        <v>0</v>
      </c>
      <c r="F28" s="15"/>
    </row>
    <row r="29" spans="1:11" ht="76.5" customHeight="1" x14ac:dyDescent="0.25">
      <c r="A29" s="44" t="s">
        <v>16</v>
      </c>
      <c r="B29" s="76" t="s">
        <v>152</v>
      </c>
      <c r="C29" s="44" t="s">
        <v>13</v>
      </c>
      <c r="D29" s="58">
        <f>SUM(D31:D33)</f>
        <v>750751</v>
      </c>
      <c r="E29" s="57">
        <f>SUM(E31:E33)</f>
        <v>0</v>
      </c>
      <c r="F29" s="15" t="s">
        <v>66</v>
      </c>
      <c r="K29" s="70"/>
    </row>
    <row r="30" spans="1:11" ht="18.75" customHeight="1" x14ac:dyDescent="0.25">
      <c r="A30" s="48"/>
      <c r="B30" s="47" t="s">
        <v>7</v>
      </c>
      <c r="C30" s="44"/>
      <c r="D30" s="58"/>
      <c r="E30" s="57"/>
      <c r="F30" s="55"/>
      <c r="K30" s="71"/>
    </row>
    <row r="31" spans="1:11" ht="18.75" customHeight="1" x14ac:dyDescent="0.25">
      <c r="A31" s="48"/>
      <c r="B31" s="7" t="s">
        <v>10</v>
      </c>
      <c r="C31" s="44"/>
      <c r="D31" s="58">
        <v>751</v>
      </c>
      <c r="E31" s="57"/>
      <c r="F31" s="57"/>
      <c r="K31" s="71"/>
    </row>
    <row r="32" spans="1:11" ht="18.75" customHeight="1" x14ac:dyDescent="0.25">
      <c r="A32" s="48"/>
      <c r="B32" s="47" t="s">
        <v>125</v>
      </c>
      <c r="C32" s="44"/>
      <c r="D32" s="58">
        <v>750000</v>
      </c>
      <c r="E32" s="57"/>
      <c r="F32" s="57"/>
      <c r="K32" s="71"/>
    </row>
    <row r="33" spans="1:6" s="65" customFormat="1" ht="18.75" hidden="1" customHeight="1" x14ac:dyDescent="0.25">
      <c r="A33" s="48"/>
      <c r="B33" s="80" t="s">
        <v>8</v>
      </c>
      <c r="C33" s="44"/>
      <c r="D33" s="57"/>
      <c r="E33" s="57"/>
      <c r="F33" s="57"/>
    </row>
    <row r="34" spans="1:6" ht="42.75" customHeight="1" x14ac:dyDescent="0.25">
      <c r="A34" s="48"/>
      <c r="B34" s="20" t="s">
        <v>135</v>
      </c>
      <c r="C34" s="48" t="s">
        <v>13</v>
      </c>
      <c r="D34" s="45">
        <f>D35</f>
        <v>190706</v>
      </c>
      <c r="E34" s="6">
        <f>E35</f>
        <v>0</v>
      </c>
      <c r="F34" s="15"/>
    </row>
    <row r="35" spans="1:6" ht="55.5" customHeight="1" x14ac:dyDescent="0.25">
      <c r="A35" s="44" t="s">
        <v>17</v>
      </c>
      <c r="B35" s="76" t="s">
        <v>130</v>
      </c>
      <c r="C35" s="44" t="s">
        <v>13</v>
      </c>
      <c r="D35" s="58">
        <f>SUM(D37:D38)</f>
        <v>190706</v>
      </c>
      <c r="E35" s="57">
        <f>SUM(E37:E38)</f>
        <v>0</v>
      </c>
      <c r="F35" s="15" t="s">
        <v>66</v>
      </c>
    </row>
    <row r="36" spans="1:6" ht="18.75" customHeight="1" x14ac:dyDescent="0.25">
      <c r="A36" s="48"/>
      <c r="B36" s="47" t="s">
        <v>7</v>
      </c>
      <c r="C36" s="44"/>
      <c r="D36" s="58"/>
      <c r="E36" s="57"/>
      <c r="F36" s="55"/>
    </row>
    <row r="37" spans="1:6" ht="18.75" customHeight="1" x14ac:dyDescent="0.25">
      <c r="A37" s="48"/>
      <c r="B37" s="7" t="s">
        <v>10</v>
      </c>
      <c r="C37" s="44"/>
      <c r="D37" s="58">
        <v>191</v>
      </c>
      <c r="E37" s="57"/>
      <c r="F37" s="57"/>
    </row>
    <row r="38" spans="1:6" ht="18.75" customHeight="1" x14ac:dyDescent="0.25">
      <c r="A38" s="48"/>
      <c r="B38" s="47" t="s">
        <v>125</v>
      </c>
      <c r="C38" s="44"/>
      <c r="D38" s="58">
        <v>190515</v>
      </c>
      <c r="E38" s="57"/>
      <c r="F38" s="57"/>
    </row>
    <row r="39" spans="1:6" ht="54" customHeight="1" x14ac:dyDescent="0.25">
      <c r="A39" s="48"/>
      <c r="B39" s="20" t="s">
        <v>14</v>
      </c>
      <c r="C39" s="48" t="s">
        <v>13</v>
      </c>
      <c r="D39" s="45">
        <f>D40</f>
        <v>100</v>
      </c>
      <c r="E39" s="6">
        <f>E40</f>
        <v>0</v>
      </c>
      <c r="F39" s="15">
        <f>F40</f>
        <v>0</v>
      </c>
    </row>
    <row r="40" spans="1:6" ht="56.25" customHeight="1" x14ac:dyDescent="0.25">
      <c r="A40" s="48"/>
      <c r="B40" s="20" t="s">
        <v>15</v>
      </c>
      <c r="C40" s="48" t="s">
        <v>13</v>
      </c>
      <c r="D40" s="45">
        <f>SUM(D41,D45,D49)+D53</f>
        <v>100</v>
      </c>
      <c r="E40" s="6">
        <f>SUM(E41,E45,E49)+E53</f>
        <v>0</v>
      </c>
      <c r="F40" s="15">
        <f>SUM(F41,F45,F49)</f>
        <v>0</v>
      </c>
    </row>
    <row r="41" spans="1:6" ht="88.5" customHeight="1" x14ac:dyDescent="0.25">
      <c r="A41" s="44" t="s">
        <v>18</v>
      </c>
      <c r="B41" s="76" t="s">
        <v>153</v>
      </c>
      <c r="C41" s="44" t="s">
        <v>13</v>
      </c>
      <c r="D41" s="58">
        <f>SUM(D43:D44)</f>
        <v>50</v>
      </c>
      <c r="E41" s="57">
        <f>SUM(E43:E44)</f>
        <v>0</v>
      </c>
      <c r="F41" s="15" t="s">
        <v>11</v>
      </c>
    </row>
    <row r="42" spans="1:6" ht="18.75" customHeight="1" x14ac:dyDescent="0.25">
      <c r="A42" s="44"/>
      <c r="B42" s="47" t="s">
        <v>7</v>
      </c>
      <c r="C42" s="44"/>
      <c r="D42" s="58"/>
      <c r="E42" s="57"/>
      <c r="F42" s="55"/>
    </row>
    <row r="43" spans="1:6" ht="18.75" customHeight="1" x14ac:dyDescent="0.25">
      <c r="A43" s="44"/>
      <c r="B43" s="7" t="s">
        <v>10</v>
      </c>
      <c r="C43" s="44"/>
      <c r="D43" s="58">
        <v>50</v>
      </c>
      <c r="E43" s="57"/>
      <c r="F43" s="57"/>
    </row>
    <row r="44" spans="1:6" ht="18.75" hidden="1" customHeight="1" x14ac:dyDescent="0.25">
      <c r="A44" s="44"/>
      <c r="B44" s="81" t="s">
        <v>125</v>
      </c>
      <c r="C44" s="44"/>
      <c r="D44" s="58"/>
      <c r="E44" s="57"/>
      <c r="F44" s="57"/>
    </row>
    <row r="45" spans="1:6" ht="69" customHeight="1" x14ac:dyDescent="0.25">
      <c r="A45" s="44" t="s">
        <v>19</v>
      </c>
      <c r="B45" s="76" t="s">
        <v>127</v>
      </c>
      <c r="C45" s="44" t="s">
        <v>13</v>
      </c>
      <c r="D45" s="58">
        <f>SUM(D47:D48)</f>
        <v>50</v>
      </c>
      <c r="E45" s="57">
        <f>SUM(E47:E48)</f>
        <v>0</v>
      </c>
      <c r="F45" s="15" t="s">
        <v>11</v>
      </c>
    </row>
    <row r="46" spans="1:6" ht="20.25" customHeight="1" x14ac:dyDescent="0.25">
      <c r="A46" s="48"/>
      <c r="B46" s="47" t="s">
        <v>7</v>
      </c>
      <c r="C46" s="44"/>
      <c r="D46" s="58"/>
      <c r="E46" s="57"/>
      <c r="F46" s="55"/>
    </row>
    <row r="47" spans="1:6" ht="20.25" customHeight="1" x14ac:dyDescent="0.25">
      <c r="A47" s="48"/>
      <c r="B47" s="7" t="s">
        <v>10</v>
      </c>
      <c r="C47" s="44"/>
      <c r="D47" s="58">
        <v>50</v>
      </c>
      <c r="E47" s="57"/>
      <c r="F47" s="57"/>
    </row>
    <row r="48" spans="1:6" ht="20.25" hidden="1" customHeight="1" x14ac:dyDescent="0.25">
      <c r="A48" s="48"/>
      <c r="B48" s="47" t="s">
        <v>9</v>
      </c>
      <c r="C48" s="44"/>
      <c r="D48" s="57"/>
      <c r="E48" s="57"/>
      <c r="F48" s="57"/>
    </row>
    <row r="49" spans="1:11" ht="89.25" hidden="1" customHeight="1" x14ac:dyDescent="0.25">
      <c r="A49" s="44" t="s">
        <v>19</v>
      </c>
      <c r="B49" s="5"/>
      <c r="C49" s="44" t="s">
        <v>13</v>
      </c>
      <c r="D49" s="57">
        <f>SUM(D51:D52)</f>
        <v>0</v>
      </c>
      <c r="E49" s="57">
        <f>SUM(E51:E52)</f>
        <v>0</v>
      </c>
      <c r="F49" s="15" t="s">
        <v>11</v>
      </c>
    </row>
    <row r="50" spans="1:11" ht="18.75" hidden="1" customHeight="1" x14ac:dyDescent="0.25">
      <c r="A50" s="48"/>
      <c r="B50" s="47" t="s">
        <v>7</v>
      </c>
      <c r="C50" s="44"/>
      <c r="D50" s="57"/>
      <c r="E50" s="57"/>
      <c r="F50" s="55"/>
    </row>
    <row r="51" spans="1:11" ht="18.75" hidden="1" customHeight="1" x14ac:dyDescent="0.25">
      <c r="A51" s="48"/>
      <c r="B51" s="7" t="s">
        <v>10</v>
      </c>
      <c r="C51" s="44"/>
      <c r="D51" s="57"/>
      <c r="E51" s="57"/>
      <c r="F51" s="57"/>
    </row>
    <row r="52" spans="1:11" ht="18.75" hidden="1" customHeight="1" x14ac:dyDescent="0.25">
      <c r="A52" s="48"/>
      <c r="B52" s="47" t="s">
        <v>9</v>
      </c>
      <c r="C52" s="44"/>
      <c r="D52" s="57"/>
      <c r="E52" s="57"/>
      <c r="F52" s="57"/>
    </row>
    <row r="53" spans="1:11" ht="78.75" hidden="1" customHeight="1" x14ac:dyDescent="0.25">
      <c r="A53" s="44" t="s">
        <v>48</v>
      </c>
      <c r="B53" s="5"/>
      <c r="C53" s="44" t="s">
        <v>13</v>
      </c>
      <c r="D53" s="57">
        <f>SUM(D55:D56)</f>
        <v>0</v>
      </c>
      <c r="E53" s="57">
        <f>SUM(E55:E56)</f>
        <v>0</v>
      </c>
      <c r="F53" s="15" t="s">
        <v>11</v>
      </c>
    </row>
    <row r="54" spans="1:11" ht="18.75" hidden="1" customHeight="1" x14ac:dyDescent="0.25">
      <c r="A54" s="48"/>
      <c r="B54" s="47" t="s">
        <v>7</v>
      </c>
      <c r="C54" s="44"/>
      <c r="D54" s="57"/>
      <c r="E54" s="57"/>
      <c r="F54" s="55"/>
    </row>
    <row r="55" spans="1:11" ht="18.75" hidden="1" customHeight="1" x14ac:dyDescent="0.25">
      <c r="A55" s="48"/>
      <c r="B55" s="7" t="s">
        <v>10</v>
      </c>
      <c r="C55" s="44"/>
      <c r="D55" s="57"/>
      <c r="E55" s="57"/>
      <c r="F55" s="57"/>
    </row>
    <row r="56" spans="1:11" ht="18.75" hidden="1" customHeight="1" x14ac:dyDescent="0.25">
      <c r="A56" s="48"/>
      <c r="B56" s="47" t="s">
        <v>9</v>
      </c>
      <c r="C56" s="44"/>
      <c r="D56" s="57"/>
      <c r="E56" s="57"/>
      <c r="F56" s="57"/>
    </row>
    <row r="57" spans="1:11" s="65" customFormat="1" ht="23.25" customHeight="1" x14ac:dyDescent="0.25">
      <c r="A57" s="14" t="s">
        <v>89</v>
      </c>
      <c r="B57" s="49" t="s">
        <v>20</v>
      </c>
      <c r="C57" s="48" t="s">
        <v>21</v>
      </c>
      <c r="D57" s="45">
        <f>SUM(D59:D61)</f>
        <v>2292932</v>
      </c>
      <c r="E57" s="45">
        <f>SUM(E59:E61)</f>
        <v>202827</v>
      </c>
      <c r="F57" s="57">
        <f>SUM(F59:F61)</f>
        <v>0</v>
      </c>
      <c r="I57" s="50"/>
      <c r="J57" s="50"/>
      <c r="K57" s="50"/>
    </row>
    <row r="58" spans="1:11" ht="19.149999999999999" customHeight="1" x14ac:dyDescent="0.25">
      <c r="A58" s="48"/>
      <c r="B58" s="47" t="s">
        <v>7</v>
      </c>
      <c r="C58" s="44"/>
      <c r="D58" s="58"/>
      <c r="E58" s="58"/>
      <c r="F58" s="57"/>
      <c r="I58" s="53"/>
      <c r="J58" s="53"/>
    </row>
    <row r="59" spans="1:11" ht="18.75" customHeight="1" x14ac:dyDescent="0.25">
      <c r="A59" s="48"/>
      <c r="B59" s="7" t="s">
        <v>10</v>
      </c>
      <c r="C59" s="44"/>
      <c r="D59" s="58">
        <f t="shared" ref="D59:E59" si="2">D66+D157+D162+D143+D148+D153+D108+D114+D122+D118+D126+D130+D134+D138</f>
        <v>58140</v>
      </c>
      <c r="E59" s="58">
        <f t="shared" si="2"/>
        <v>53547</v>
      </c>
      <c r="F59" s="15">
        <f>F66</f>
        <v>0</v>
      </c>
    </row>
    <row r="60" spans="1:11" ht="16.5" customHeight="1" x14ac:dyDescent="0.25">
      <c r="A60" s="48"/>
      <c r="B60" s="47" t="s">
        <v>125</v>
      </c>
      <c r="C60" s="44"/>
      <c r="D60" s="58">
        <f>D67+D158+D163+D144+D149+D154+D109+D115+D123+D119+D127+D131+D135+D139</f>
        <v>2234792</v>
      </c>
      <c r="E60" s="58">
        <f t="shared" ref="E60" si="3">E67+E158+E163+E144+E149+E154+E109+E115+E123+E119+E127+E131+E135+E139</f>
        <v>149280</v>
      </c>
      <c r="F60" s="15">
        <f>F67</f>
        <v>0</v>
      </c>
    </row>
    <row r="61" spans="1:11" ht="18.75" hidden="1" customHeight="1" x14ac:dyDescent="0.25">
      <c r="A61" s="48"/>
      <c r="B61" s="80" t="s">
        <v>8</v>
      </c>
      <c r="C61" s="44"/>
      <c r="D61" s="58">
        <f>D68</f>
        <v>0</v>
      </c>
      <c r="E61" s="58">
        <f>E68</f>
        <v>0</v>
      </c>
      <c r="F61" s="15"/>
    </row>
    <row r="62" spans="1:11" s="37" customFormat="1" ht="18.75" hidden="1" customHeight="1" x14ac:dyDescent="0.25">
      <c r="A62" s="34"/>
      <c r="B62" s="82" t="s">
        <v>113</v>
      </c>
      <c r="C62" s="34" t="s">
        <v>27</v>
      </c>
      <c r="D62" s="67">
        <f t="shared" ref="D62:E63" si="4">D63</f>
        <v>0</v>
      </c>
      <c r="E62" s="67">
        <f t="shared" si="4"/>
        <v>0</v>
      </c>
      <c r="F62" s="36"/>
      <c r="I62" s="54"/>
    </row>
    <row r="63" spans="1:11" s="65" customFormat="1" ht="49.5" hidden="1" customHeight="1" x14ac:dyDescent="0.25">
      <c r="A63" s="48"/>
      <c r="B63" s="76" t="s">
        <v>28</v>
      </c>
      <c r="C63" s="48" t="s">
        <v>27</v>
      </c>
      <c r="D63" s="45">
        <f t="shared" si="4"/>
        <v>0</v>
      </c>
      <c r="E63" s="45">
        <f t="shared" si="4"/>
        <v>0</v>
      </c>
      <c r="F63" s="57"/>
      <c r="I63" s="50"/>
    </row>
    <row r="64" spans="1:11" ht="49.5" hidden="1" customHeight="1" x14ac:dyDescent="0.25">
      <c r="A64" s="44" t="s">
        <v>48</v>
      </c>
      <c r="B64" s="76" t="s">
        <v>29</v>
      </c>
      <c r="C64" s="44" t="s">
        <v>27</v>
      </c>
      <c r="D64" s="58">
        <f>SUM(D66:D68)</f>
        <v>0</v>
      </c>
      <c r="E64" s="58">
        <f>SUM(E66:E68)</f>
        <v>0</v>
      </c>
      <c r="F64" s="57" t="s">
        <v>26</v>
      </c>
    </row>
    <row r="65" spans="1:6" s="65" customFormat="1" ht="18.75" hidden="1" customHeight="1" x14ac:dyDescent="0.25">
      <c r="A65" s="48"/>
      <c r="B65" s="81" t="s">
        <v>7</v>
      </c>
      <c r="C65" s="44"/>
      <c r="D65" s="58"/>
      <c r="E65" s="58"/>
      <c r="F65" s="57"/>
    </row>
    <row r="66" spans="1:6" s="65" customFormat="1" ht="18.75" hidden="1" customHeight="1" x14ac:dyDescent="0.25">
      <c r="A66" s="48"/>
      <c r="B66" s="80" t="s">
        <v>10</v>
      </c>
      <c r="C66" s="44"/>
      <c r="D66" s="58"/>
      <c r="E66" s="58"/>
      <c r="F66" s="57"/>
    </row>
    <row r="67" spans="1:6" s="65" customFormat="1" ht="18.75" hidden="1" customHeight="1" x14ac:dyDescent="0.25">
      <c r="A67" s="48"/>
      <c r="B67" s="81" t="s">
        <v>125</v>
      </c>
      <c r="C67" s="44"/>
      <c r="D67" s="58"/>
      <c r="E67" s="58"/>
      <c r="F67" s="57"/>
    </row>
    <row r="68" spans="1:6" s="65" customFormat="1" ht="18.75" hidden="1" customHeight="1" x14ac:dyDescent="0.25">
      <c r="A68" s="48"/>
      <c r="B68" s="80" t="s">
        <v>8</v>
      </c>
      <c r="C68" s="44"/>
      <c r="D68" s="58"/>
      <c r="E68" s="58"/>
      <c r="F68" s="57"/>
    </row>
    <row r="69" spans="1:6" s="65" customFormat="1" ht="21" hidden="1" customHeight="1" x14ac:dyDescent="0.25">
      <c r="A69" s="14" t="s">
        <v>89</v>
      </c>
      <c r="B69" s="20" t="s">
        <v>39</v>
      </c>
      <c r="C69" s="48" t="s">
        <v>40</v>
      </c>
      <c r="D69" s="45">
        <f t="shared" ref="D69:E71" si="5">D70</f>
        <v>0</v>
      </c>
      <c r="E69" s="45">
        <f t="shared" si="5"/>
        <v>0</v>
      </c>
      <c r="F69" s="56"/>
    </row>
    <row r="70" spans="1:6" s="65" customFormat="1" ht="25.5" hidden="1" customHeight="1" x14ac:dyDescent="0.25">
      <c r="A70" s="14"/>
      <c r="B70" s="20" t="s">
        <v>41</v>
      </c>
      <c r="C70" s="48" t="s">
        <v>40</v>
      </c>
      <c r="D70" s="45">
        <f t="shared" si="5"/>
        <v>0</v>
      </c>
      <c r="E70" s="45">
        <f t="shared" si="5"/>
        <v>0</v>
      </c>
      <c r="F70" s="56"/>
    </row>
    <row r="71" spans="1:6" s="65" customFormat="1" ht="81" hidden="1" customHeight="1" x14ac:dyDescent="0.25">
      <c r="A71" s="48"/>
      <c r="B71" s="20" t="s">
        <v>121</v>
      </c>
      <c r="C71" s="48" t="s">
        <v>42</v>
      </c>
      <c r="D71" s="45">
        <f t="shared" si="5"/>
        <v>0</v>
      </c>
      <c r="E71" s="45">
        <f t="shared" si="5"/>
        <v>0</v>
      </c>
      <c r="F71" s="56"/>
    </row>
    <row r="72" spans="1:6" s="65" customFormat="1" ht="51.75" hidden="1" customHeight="1" x14ac:dyDescent="0.25">
      <c r="A72" s="44" t="s">
        <v>17</v>
      </c>
      <c r="B72" s="83" t="s">
        <v>120</v>
      </c>
      <c r="C72" s="44" t="s">
        <v>42</v>
      </c>
      <c r="D72" s="58">
        <f>D74+D75</f>
        <v>0</v>
      </c>
      <c r="E72" s="58">
        <f>E74+E75</f>
        <v>0</v>
      </c>
      <c r="F72" s="57" t="s">
        <v>45</v>
      </c>
    </row>
    <row r="73" spans="1:6" s="65" customFormat="1" ht="17.25" hidden="1" customHeight="1" x14ac:dyDescent="0.25">
      <c r="A73" s="48"/>
      <c r="B73" s="81" t="s">
        <v>7</v>
      </c>
      <c r="C73" s="44"/>
      <c r="D73" s="58"/>
      <c r="E73" s="58"/>
      <c r="F73" s="57"/>
    </row>
    <row r="74" spans="1:6" s="65" customFormat="1" ht="17.25" hidden="1" customHeight="1" x14ac:dyDescent="0.25">
      <c r="A74" s="48"/>
      <c r="B74" s="80" t="s">
        <v>10</v>
      </c>
      <c r="C74" s="44"/>
      <c r="D74" s="58"/>
      <c r="E74" s="58"/>
      <c r="F74" s="57"/>
    </row>
    <row r="75" spans="1:6" s="65" customFormat="1" ht="17.25" hidden="1" customHeight="1" x14ac:dyDescent="0.25">
      <c r="A75" s="48"/>
      <c r="B75" s="81" t="s">
        <v>9</v>
      </c>
      <c r="C75" s="44"/>
      <c r="D75" s="58"/>
      <c r="E75" s="58"/>
      <c r="F75" s="57"/>
    </row>
    <row r="76" spans="1:6" s="65" customFormat="1" ht="17.25" hidden="1" customHeight="1" x14ac:dyDescent="0.25">
      <c r="A76" s="48"/>
      <c r="B76" s="80"/>
      <c r="C76" s="44"/>
      <c r="D76" s="58"/>
      <c r="E76" s="58"/>
      <c r="F76" s="57"/>
    </row>
    <row r="77" spans="1:6" s="65" customFormat="1" ht="69.75" hidden="1" customHeight="1" x14ac:dyDescent="0.25">
      <c r="A77" s="48" t="s">
        <v>17</v>
      </c>
      <c r="B77" s="20" t="s">
        <v>43</v>
      </c>
      <c r="C77" s="48" t="s">
        <v>44</v>
      </c>
      <c r="D77" s="45">
        <f>D79+D80+D81</f>
        <v>0</v>
      </c>
      <c r="E77" s="45">
        <f>E79+E80+E81</f>
        <v>0</v>
      </c>
      <c r="F77" s="57">
        <f>F79+F80+F81</f>
        <v>0</v>
      </c>
    </row>
    <row r="78" spans="1:6" s="65" customFormat="1" ht="17.25" hidden="1" customHeight="1" x14ac:dyDescent="0.25">
      <c r="A78" s="48"/>
      <c r="B78" s="81" t="s">
        <v>7</v>
      </c>
      <c r="C78" s="44"/>
      <c r="D78" s="58"/>
      <c r="E78" s="58"/>
      <c r="F78" s="57"/>
    </row>
    <row r="79" spans="1:6" s="65" customFormat="1" ht="17.25" hidden="1" customHeight="1" x14ac:dyDescent="0.25">
      <c r="A79" s="48"/>
      <c r="B79" s="80" t="s">
        <v>8</v>
      </c>
      <c r="C79" s="44"/>
      <c r="D79" s="58"/>
      <c r="E79" s="58"/>
      <c r="F79" s="57"/>
    </row>
    <row r="80" spans="1:6" s="65" customFormat="1" ht="17.25" hidden="1" customHeight="1" x14ac:dyDescent="0.25">
      <c r="A80" s="48"/>
      <c r="B80" s="81" t="s">
        <v>9</v>
      </c>
      <c r="C80" s="44"/>
      <c r="D80" s="58">
        <f>4553.6-4553.6</f>
        <v>0</v>
      </c>
      <c r="E80" s="58">
        <f>4553.6-4553.6</f>
        <v>0</v>
      </c>
      <c r="F80" s="57"/>
    </row>
    <row r="81" spans="1:6" s="65" customFormat="1" ht="17.25" hidden="1" customHeight="1" x14ac:dyDescent="0.25">
      <c r="A81" s="48"/>
      <c r="B81" s="80" t="s">
        <v>10</v>
      </c>
      <c r="C81" s="44"/>
      <c r="D81" s="58"/>
      <c r="E81" s="58"/>
      <c r="F81" s="57"/>
    </row>
    <row r="82" spans="1:6" s="65" customFormat="1" ht="17.25" hidden="1" customHeight="1" x14ac:dyDescent="0.25">
      <c r="A82" s="48"/>
      <c r="B82" s="80"/>
      <c r="C82" s="44"/>
      <c r="D82" s="58"/>
      <c r="E82" s="58"/>
      <c r="F82" s="57"/>
    </row>
    <row r="83" spans="1:6" s="65" customFormat="1" ht="17.25" hidden="1" customHeight="1" x14ac:dyDescent="0.25">
      <c r="A83" s="48"/>
      <c r="B83" s="20"/>
      <c r="C83" s="44"/>
      <c r="D83" s="45"/>
      <c r="E83" s="45"/>
      <c r="F83" s="57"/>
    </row>
    <row r="84" spans="1:6" s="65" customFormat="1" ht="17.25" hidden="1" customHeight="1" x14ac:dyDescent="0.25">
      <c r="A84" s="48"/>
      <c r="B84" s="20"/>
      <c r="C84" s="44"/>
      <c r="D84" s="45"/>
      <c r="E84" s="45"/>
      <c r="F84" s="57"/>
    </row>
    <row r="85" spans="1:6" s="65" customFormat="1" ht="17.25" hidden="1" customHeight="1" x14ac:dyDescent="0.25">
      <c r="A85" s="48"/>
      <c r="B85" s="20"/>
      <c r="C85" s="44"/>
      <c r="D85" s="45"/>
      <c r="E85" s="45"/>
      <c r="F85" s="57"/>
    </row>
    <row r="86" spans="1:6" s="65" customFormat="1" ht="17.25" hidden="1" customHeight="1" x14ac:dyDescent="0.25">
      <c r="A86" s="48"/>
      <c r="B86" s="20"/>
      <c r="C86" s="44"/>
      <c r="D86" s="45"/>
      <c r="E86" s="45"/>
      <c r="F86" s="57"/>
    </row>
    <row r="87" spans="1:6" s="65" customFormat="1" ht="17.25" hidden="1" customHeight="1" x14ac:dyDescent="0.25">
      <c r="A87" s="48"/>
      <c r="B87" s="20"/>
      <c r="C87" s="44"/>
      <c r="D87" s="45"/>
      <c r="E87" s="45"/>
      <c r="F87" s="57"/>
    </row>
    <row r="88" spans="1:6" s="65" customFormat="1" ht="17.25" hidden="1" customHeight="1" x14ac:dyDescent="0.25">
      <c r="A88" s="48"/>
      <c r="B88" s="20"/>
      <c r="C88" s="44"/>
      <c r="D88" s="45"/>
      <c r="E88" s="45"/>
      <c r="F88" s="57"/>
    </row>
    <row r="89" spans="1:6" s="65" customFormat="1" ht="17.25" hidden="1" customHeight="1" x14ac:dyDescent="0.25">
      <c r="A89" s="48"/>
      <c r="B89" s="20"/>
      <c r="C89" s="44"/>
      <c r="D89" s="45"/>
      <c r="E89" s="45"/>
      <c r="F89" s="57"/>
    </row>
    <row r="90" spans="1:6" s="65" customFormat="1" ht="17.25" hidden="1" customHeight="1" x14ac:dyDescent="0.25">
      <c r="A90" s="48"/>
      <c r="B90" s="20"/>
      <c r="C90" s="44"/>
      <c r="D90" s="45"/>
      <c r="E90" s="45"/>
      <c r="F90" s="57"/>
    </row>
    <row r="91" spans="1:6" s="65" customFormat="1" ht="17.25" hidden="1" customHeight="1" x14ac:dyDescent="0.25">
      <c r="A91" s="48"/>
      <c r="B91" s="20"/>
      <c r="C91" s="44"/>
      <c r="D91" s="45"/>
      <c r="E91" s="45"/>
      <c r="F91" s="57"/>
    </row>
    <row r="92" spans="1:6" s="65" customFormat="1" ht="17.25" hidden="1" customHeight="1" x14ac:dyDescent="0.25">
      <c r="A92" s="48"/>
      <c r="B92" s="20"/>
      <c r="C92" s="44"/>
      <c r="D92" s="45"/>
      <c r="E92" s="45"/>
      <c r="F92" s="57"/>
    </row>
    <row r="93" spans="1:6" s="65" customFormat="1" ht="17.25" hidden="1" customHeight="1" x14ac:dyDescent="0.25">
      <c r="A93" s="48"/>
      <c r="B93" s="20"/>
      <c r="C93" s="44"/>
      <c r="D93" s="45"/>
      <c r="E93" s="45"/>
      <c r="F93" s="57"/>
    </row>
    <row r="94" spans="1:6" s="65" customFormat="1" ht="17.25" hidden="1" customHeight="1" x14ac:dyDescent="0.25">
      <c r="A94" s="48"/>
      <c r="B94" s="20"/>
      <c r="C94" s="44"/>
      <c r="D94" s="45"/>
      <c r="E94" s="45"/>
      <c r="F94" s="57"/>
    </row>
    <row r="95" spans="1:6" s="65" customFormat="1" ht="17.25" hidden="1" customHeight="1" x14ac:dyDescent="0.25">
      <c r="A95" s="48"/>
      <c r="B95" s="20"/>
      <c r="C95" s="44"/>
      <c r="D95" s="45"/>
      <c r="E95" s="45"/>
      <c r="F95" s="57"/>
    </row>
    <row r="96" spans="1:6" s="65" customFormat="1" ht="17.25" hidden="1" customHeight="1" x14ac:dyDescent="0.25">
      <c r="A96" s="48"/>
      <c r="B96" s="20"/>
      <c r="C96" s="44"/>
      <c r="D96" s="45"/>
      <c r="E96" s="45"/>
      <c r="F96" s="57"/>
    </row>
    <row r="97" spans="1:7" s="65" customFormat="1" ht="17.25" hidden="1" customHeight="1" x14ac:dyDescent="0.25">
      <c r="A97" s="48"/>
      <c r="B97" s="20"/>
      <c r="C97" s="44"/>
      <c r="D97" s="45"/>
      <c r="E97" s="45"/>
      <c r="F97" s="57"/>
    </row>
    <row r="98" spans="1:7" s="65" customFormat="1" ht="17.25" hidden="1" customHeight="1" x14ac:dyDescent="0.25">
      <c r="A98" s="48"/>
      <c r="B98" s="20"/>
      <c r="C98" s="44"/>
      <c r="D98" s="45"/>
      <c r="E98" s="45"/>
      <c r="F98" s="57"/>
    </row>
    <row r="99" spans="1:7" s="65" customFormat="1" ht="17.25" hidden="1" customHeight="1" x14ac:dyDescent="0.25">
      <c r="A99" s="48"/>
      <c r="B99" s="20"/>
      <c r="C99" s="44"/>
      <c r="D99" s="45"/>
      <c r="E99" s="45"/>
      <c r="F99" s="57"/>
    </row>
    <row r="100" spans="1:7" s="65" customFormat="1" ht="17.25" hidden="1" customHeight="1" x14ac:dyDescent="0.25">
      <c r="A100" s="48"/>
      <c r="B100" s="20"/>
      <c r="C100" s="44"/>
      <c r="D100" s="45"/>
      <c r="E100" s="45"/>
      <c r="F100" s="57"/>
    </row>
    <row r="101" spans="1:7" s="65" customFormat="1" ht="17.25" hidden="1" customHeight="1" x14ac:dyDescent="0.25">
      <c r="A101" s="48"/>
      <c r="B101" s="20"/>
      <c r="C101" s="44"/>
      <c r="D101" s="45"/>
      <c r="E101" s="45"/>
      <c r="F101" s="57"/>
    </row>
    <row r="102" spans="1:7" s="37" customFormat="1" ht="38.25" customHeight="1" x14ac:dyDescent="0.25">
      <c r="A102" s="38"/>
      <c r="B102" s="82" t="s">
        <v>114</v>
      </c>
      <c r="C102" s="34" t="s">
        <v>22</v>
      </c>
      <c r="D102" s="67">
        <f>D110+D103</f>
        <v>2292932</v>
      </c>
      <c r="E102" s="67">
        <f>E110+E103</f>
        <v>202827</v>
      </c>
      <c r="F102" s="39"/>
    </row>
    <row r="103" spans="1:7" ht="39" customHeight="1" x14ac:dyDescent="0.25">
      <c r="A103" s="48"/>
      <c r="B103" s="20" t="s">
        <v>67</v>
      </c>
      <c r="C103" s="48" t="s">
        <v>22</v>
      </c>
      <c r="D103" s="45">
        <f t="shared" ref="D103:D105" si="6">D104</f>
        <v>145145</v>
      </c>
      <c r="E103" s="45">
        <f t="shared" ref="E103:E105" si="7">E104</f>
        <v>0</v>
      </c>
      <c r="F103" s="15"/>
    </row>
    <row r="104" spans="1:7" ht="33.75" customHeight="1" x14ac:dyDescent="0.25">
      <c r="A104" s="48"/>
      <c r="B104" s="20" t="s">
        <v>112</v>
      </c>
      <c r="C104" s="48" t="s">
        <v>22</v>
      </c>
      <c r="D104" s="45">
        <f t="shared" si="6"/>
        <v>145145</v>
      </c>
      <c r="E104" s="45">
        <f t="shared" si="7"/>
        <v>0</v>
      </c>
      <c r="F104" s="15"/>
    </row>
    <row r="105" spans="1:7" ht="52.5" customHeight="1" x14ac:dyDescent="0.25">
      <c r="A105" s="48"/>
      <c r="B105" s="20" t="s">
        <v>136</v>
      </c>
      <c r="C105" s="48" t="s">
        <v>22</v>
      </c>
      <c r="D105" s="45">
        <f t="shared" si="6"/>
        <v>145145</v>
      </c>
      <c r="E105" s="45">
        <f t="shared" si="7"/>
        <v>0</v>
      </c>
      <c r="F105" s="15"/>
    </row>
    <row r="106" spans="1:7" ht="60" customHeight="1" x14ac:dyDescent="0.25">
      <c r="A106" s="44" t="s">
        <v>48</v>
      </c>
      <c r="B106" s="76" t="s">
        <v>131</v>
      </c>
      <c r="C106" s="44" t="s">
        <v>22</v>
      </c>
      <c r="D106" s="58">
        <f>D108+D109</f>
        <v>145145</v>
      </c>
      <c r="E106" s="58">
        <f>E108+E109</f>
        <v>0</v>
      </c>
      <c r="F106" s="15" t="s">
        <v>66</v>
      </c>
    </row>
    <row r="107" spans="1:7" ht="18.75" customHeight="1" x14ac:dyDescent="0.25">
      <c r="A107" s="48"/>
      <c r="B107" s="47" t="s">
        <v>7</v>
      </c>
      <c r="C107" s="44"/>
      <c r="D107" s="58"/>
      <c r="E107" s="58"/>
      <c r="F107" s="55"/>
    </row>
    <row r="108" spans="1:7" ht="18.75" customHeight="1" x14ac:dyDescent="0.25">
      <c r="A108" s="48"/>
      <c r="B108" s="7" t="s">
        <v>10</v>
      </c>
      <c r="C108" s="44"/>
      <c r="D108" s="58">
        <v>145</v>
      </c>
      <c r="E108" s="58"/>
      <c r="F108" s="57"/>
    </row>
    <row r="109" spans="1:7" ht="18.75" customHeight="1" x14ac:dyDescent="0.25">
      <c r="A109" s="48"/>
      <c r="B109" s="47" t="s">
        <v>125</v>
      </c>
      <c r="C109" s="44"/>
      <c r="D109" s="58">
        <v>145000</v>
      </c>
      <c r="E109" s="58"/>
      <c r="F109" s="57"/>
    </row>
    <row r="110" spans="1:7" s="65" customFormat="1" ht="49.5" x14ac:dyDescent="0.25">
      <c r="A110" s="63"/>
      <c r="B110" s="20" t="s">
        <v>46</v>
      </c>
      <c r="C110" s="48" t="s">
        <v>22</v>
      </c>
      <c r="D110" s="45">
        <f>D111+D159</f>
        <v>2147787</v>
      </c>
      <c r="E110" s="45">
        <f>E111+E159</f>
        <v>202827</v>
      </c>
      <c r="F110" s="57"/>
    </row>
    <row r="111" spans="1:7" s="65" customFormat="1" ht="18.75" x14ac:dyDescent="0.25">
      <c r="A111" s="63"/>
      <c r="B111" s="20" t="s">
        <v>47</v>
      </c>
      <c r="C111" s="48" t="s">
        <v>22</v>
      </c>
      <c r="D111" s="45">
        <f>D155+D151+D146+D141+D112+D116+D120+D124+D128+D132+D136</f>
        <v>2147787</v>
      </c>
      <c r="E111" s="45">
        <f>E155+E151+E146+E141+E112+E116+E120+E124+E128+E132+E136</f>
        <v>202827</v>
      </c>
      <c r="F111" s="57"/>
      <c r="G111" s="50">
        <f>D112+D120+D124+D128+D132+D136+D140+D145+D150</f>
        <v>2147787</v>
      </c>
    </row>
    <row r="112" spans="1:7" ht="60" customHeight="1" x14ac:dyDescent="0.25">
      <c r="A112" s="10" t="s">
        <v>51</v>
      </c>
      <c r="B112" s="84" t="s">
        <v>145</v>
      </c>
      <c r="C112" s="44" t="s">
        <v>22</v>
      </c>
      <c r="D112" s="57">
        <f>SUM(D114:D115)</f>
        <v>47554.5</v>
      </c>
      <c r="E112" s="58">
        <f>SUM(E114:E115)</f>
        <v>47555</v>
      </c>
      <c r="F112" s="57" t="s">
        <v>45</v>
      </c>
    </row>
    <row r="113" spans="1:6" s="65" customFormat="1" ht="18.75" customHeight="1" x14ac:dyDescent="0.25">
      <c r="A113" s="10"/>
      <c r="B113" s="47" t="s">
        <v>7</v>
      </c>
      <c r="C113" s="44"/>
      <c r="D113" s="57"/>
      <c r="E113" s="58"/>
      <c r="F113" s="57"/>
    </row>
    <row r="114" spans="1:6" s="65" customFormat="1" ht="18.75" customHeight="1" x14ac:dyDescent="0.25">
      <c r="A114" s="10"/>
      <c r="B114" s="7" t="s">
        <v>10</v>
      </c>
      <c r="C114" s="44"/>
      <c r="D114" s="57">
        <v>12554.5</v>
      </c>
      <c r="E114" s="58">
        <v>12555</v>
      </c>
      <c r="F114" s="57"/>
    </row>
    <row r="115" spans="1:6" s="65" customFormat="1" ht="18.75" customHeight="1" x14ac:dyDescent="0.25">
      <c r="A115" s="10"/>
      <c r="B115" s="47" t="s">
        <v>125</v>
      </c>
      <c r="C115" s="44"/>
      <c r="D115" s="58">
        <v>35000</v>
      </c>
      <c r="E115" s="58">
        <v>35000</v>
      </c>
      <c r="F115" s="57"/>
    </row>
    <row r="116" spans="1:6" ht="52.5" hidden="1" customHeight="1" x14ac:dyDescent="0.25">
      <c r="A116" s="10" t="s">
        <v>23</v>
      </c>
      <c r="B116" s="84" t="s">
        <v>146</v>
      </c>
      <c r="C116" s="44" t="s">
        <v>22</v>
      </c>
      <c r="D116" s="57">
        <f>SUM(D118:D119)</f>
        <v>0</v>
      </c>
      <c r="E116" s="57">
        <f>SUM(E118:E119)</f>
        <v>0</v>
      </c>
      <c r="F116" s="57" t="s">
        <v>45</v>
      </c>
    </row>
    <row r="117" spans="1:6" s="65" customFormat="1" ht="18.75" hidden="1" customHeight="1" x14ac:dyDescent="0.25">
      <c r="A117" s="10"/>
      <c r="B117" s="81" t="s">
        <v>7</v>
      </c>
      <c r="C117" s="44"/>
      <c r="D117" s="57"/>
      <c r="E117" s="57"/>
      <c r="F117" s="57"/>
    </row>
    <row r="118" spans="1:6" s="65" customFormat="1" ht="18.75" hidden="1" customHeight="1" x14ac:dyDescent="0.25">
      <c r="A118" s="10"/>
      <c r="B118" s="80" t="s">
        <v>10</v>
      </c>
      <c r="C118" s="44"/>
      <c r="D118" s="57"/>
      <c r="E118" s="57"/>
      <c r="F118" s="57"/>
    </row>
    <row r="119" spans="1:6" s="65" customFormat="1" ht="18.75" hidden="1" customHeight="1" x14ac:dyDescent="0.25">
      <c r="A119" s="10"/>
      <c r="B119" s="81" t="s">
        <v>125</v>
      </c>
      <c r="C119" s="44"/>
      <c r="D119" s="57"/>
      <c r="E119" s="57"/>
      <c r="F119" s="57"/>
    </row>
    <row r="120" spans="1:6" ht="60" customHeight="1" x14ac:dyDescent="0.25">
      <c r="A120" s="10" t="s">
        <v>23</v>
      </c>
      <c r="B120" s="84" t="s">
        <v>147</v>
      </c>
      <c r="C120" s="44" t="s">
        <v>22</v>
      </c>
      <c r="D120" s="57">
        <f>SUM(D122:D123)</f>
        <v>50274.1</v>
      </c>
      <c r="E120" s="58">
        <f>SUM(E122:E123)</f>
        <v>40761</v>
      </c>
      <c r="F120" s="57" t="s">
        <v>45</v>
      </c>
    </row>
    <row r="121" spans="1:6" s="65" customFormat="1" ht="18.75" customHeight="1" x14ac:dyDescent="0.25">
      <c r="A121" s="10"/>
      <c r="B121" s="47" t="s">
        <v>7</v>
      </c>
      <c r="C121" s="44"/>
      <c r="D121" s="57"/>
      <c r="E121" s="58"/>
      <c r="F121" s="57"/>
    </row>
    <row r="122" spans="1:6" s="65" customFormat="1" ht="18.75" customHeight="1" x14ac:dyDescent="0.25">
      <c r="A122" s="10"/>
      <c r="B122" s="7" t="s">
        <v>10</v>
      </c>
      <c r="C122" s="44"/>
      <c r="D122" s="57">
        <v>13272.5</v>
      </c>
      <c r="E122" s="58">
        <v>10761</v>
      </c>
      <c r="F122" s="57"/>
    </row>
    <row r="123" spans="1:6" s="65" customFormat="1" ht="18.75" customHeight="1" x14ac:dyDescent="0.25">
      <c r="A123" s="10"/>
      <c r="B123" s="47" t="s">
        <v>125</v>
      </c>
      <c r="C123" s="44"/>
      <c r="D123" s="57">
        <v>37001.599999999999</v>
      </c>
      <c r="E123" s="58">
        <v>30000</v>
      </c>
      <c r="F123" s="57"/>
    </row>
    <row r="124" spans="1:6" ht="60.75" customHeight="1" x14ac:dyDescent="0.25">
      <c r="A124" s="10" t="s">
        <v>24</v>
      </c>
      <c r="B124" s="84" t="s">
        <v>163</v>
      </c>
      <c r="C124" s="44" t="s">
        <v>22</v>
      </c>
      <c r="D124" s="58">
        <f>SUM(D126:D127)</f>
        <v>40761</v>
      </c>
      <c r="E124" s="58">
        <f>SUM(E126:E127)</f>
        <v>40761</v>
      </c>
      <c r="F124" s="57" t="s">
        <v>45</v>
      </c>
    </row>
    <row r="125" spans="1:6" s="65" customFormat="1" ht="18.75" customHeight="1" x14ac:dyDescent="0.25">
      <c r="A125" s="10"/>
      <c r="B125" s="47" t="s">
        <v>7</v>
      </c>
      <c r="C125" s="44"/>
      <c r="D125" s="57"/>
      <c r="E125" s="58"/>
      <c r="F125" s="57"/>
    </row>
    <row r="126" spans="1:6" s="65" customFormat="1" ht="18.75" customHeight="1" x14ac:dyDescent="0.25">
      <c r="A126" s="10"/>
      <c r="B126" s="7" t="s">
        <v>10</v>
      </c>
      <c r="C126" s="44"/>
      <c r="D126" s="58">
        <v>10761</v>
      </c>
      <c r="E126" s="58">
        <v>10761</v>
      </c>
      <c r="F126" s="57"/>
    </row>
    <row r="127" spans="1:6" s="65" customFormat="1" ht="18.75" customHeight="1" x14ac:dyDescent="0.25">
      <c r="A127" s="10"/>
      <c r="B127" s="47" t="s">
        <v>125</v>
      </c>
      <c r="C127" s="44"/>
      <c r="D127" s="58">
        <v>30000</v>
      </c>
      <c r="E127" s="58">
        <v>30000</v>
      </c>
      <c r="F127" s="57"/>
    </row>
    <row r="128" spans="1:6" ht="60.75" customHeight="1" x14ac:dyDescent="0.25">
      <c r="A128" s="10" t="s">
        <v>25</v>
      </c>
      <c r="B128" s="84" t="s">
        <v>148</v>
      </c>
      <c r="C128" s="44" t="s">
        <v>22</v>
      </c>
      <c r="D128" s="58">
        <f>SUM(D130:D131)</f>
        <v>8750</v>
      </c>
      <c r="E128" s="58">
        <f>SUM(E130:E131)</f>
        <v>8750</v>
      </c>
      <c r="F128" s="57" t="s">
        <v>45</v>
      </c>
    </row>
    <row r="129" spans="1:6" s="65" customFormat="1" ht="18.75" customHeight="1" x14ac:dyDescent="0.25">
      <c r="A129" s="10"/>
      <c r="B129" s="47" t="s">
        <v>7</v>
      </c>
      <c r="C129" s="44"/>
      <c r="D129" s="58"/>
      <c r="E129" s="58"/>
      <c r="F129" s="57"/>
    </row>
    <row r="130" spans="1:6" s="65" customFormat="1" ht="18.75" customHeight="1" x14ac:dyDescent="0.25">
      <c r="A130" s="10"/>
      <c r="B130" s="7" t="s">
        <v>10</v>
      </c>
      <c r="C130" s="44"/>
      <c r="D130" s="58">
        <v>2310</v>
      </c>
      <c r="E130" s="58">
        <v>2310</v>
      </c>
      <c r="F130" s="57"/>
    </row>
    <row r="131" spans="1:6" s="65" customFormat="1" ht="18.75" customHeight="1" x14ac:dyDescent="0.25">
      <c r="A131" s="10"/>
      <c r="B131" s="47" t="s">
        <v>125</v>
      </c>
      <c r="C131" s="44"/>
      <c r="D131" s="58">
        <v>6440</v>
      </c>
      <c r="E131" s="58">
        <v>6440</v>
      </c>
      <c r="F131" s="57"/>
    </row>
    <row r="132" spans="1:6" ht="65.25" customHeight="1" x14ac:dyDescent="0.25">
      <c r="A132" s="10" t="s">
        <v>84</v>
      </c>
      <c r="B132" s="84" t="s">
        <v>149</v>
      </c>
      <c r="C132" s="44" t="s">
        <v>22</v>
      </c>
      <c r="D132" s="58">
        <f>SUM(D134:D135)</f>
        <v>12500</v>
      </c>
      <c r="E132" s="58">
        <f>SUM(E134:E135)</f>
        <v>12500</v>
      </c>
      <c r="F132" s="57" t="s">
        <v>45</v>
      </c>
    </row>
    <row r="133" spans="1:6" s="65" customFormat="1" ht="18.75" customHeight="1" x14ac:dyDescent="0.25">
      <c r="A133" s="10"/>
      <c r="B133" s="47" t="s">
        <v>7</v>
      </c>
      <c r="C133" s="44"/>
      <c r="D133" s="57"/>
      <c r="E133" s="57"/>
      <c r="F133" s="57"/>
    </row>
    <row r="134" spans="1:6" s="65" customFormat="1" ht="18.75" customHeight="1" x14ac:dyDescent="0.25">
      <c r="A134" s="10"/>
      <c r="B134" s="7" t="s">
        <v>10</v>
      </c>
      <c r="C134" s="44"/>
      <c r="D134" s="58">
        <v>3300</v>
      </c>
      <c r="E134" s="58">
        <v>3300</v>
      </c>
      <c r="F134" s="57"/>
    </row>
    <row r="135" spans="1:6" s="65" customFormat="1" ht="18.75" customHeight="1" x14ac:dyDescent="0.25">
      <c r="A135" s="10"/>
      <c r="B135" s="47" t="s">
        <v>125</v>
      </c>
      <c r="C135" s="44"/>
      <c r="D135" s="58">
        <v>9200</v>
      </c>
      <c r="E135" s="58">
        <v>9200</v>
      </c>
      <c r="F135" s="57"/>
    </row>
    <row r="136" spans="1:6" ht="60.75" customHeight="1" x14ac:dyDescent="0.25">
      <c r="A136" s="10" t="s">
        <v>94</v>
      </c>
      <c r="B136" s="84" t="s">
        <v>150</v>
      </c>
      <c r="C136" s="44" t="s">
        <v>22</v>
      </c>
      <c r="D136" s="58">
        <f>SUM(D138:D139)</f>
        <v>52500</v>
      </c>
      <c r="E136" s="58">
        <f>SUM(E138:E139)</f>
        <v>52500</v>
      </c>
      <c r="F136" s="57" t="s">
        <v>45</v>
      </c>
    </row>
    <row r="137" spans="1:6" s="65" customFormat="1" ht="18.75" customHeight="1" x14ac:dyDescent="0.25">
      <c r="A137" s="10"/>
      <c r="B137" s="47" t="s">
        <v>7</v>
      </c>
      <c r="C137" s="44"/>
      <c r="D137" s="58"/>
      <c r="E137" s="58"/>
      <c r="F137" s="57"/>
    </row>
    <row r="138" spans="1:6" s="65" customFormat="1" ht="18.75" customHeight="1" x14ac:dyDescent="0.25">
      <c r="A138" s="10"/>
      <c r="B138" s="7" t="s">
        <v>10</v>
      </c>
      <c r="C138" s="44"/>
      <c r="D138" s="58">
        <v>13860</v>
      </c>
      <c r="E138" s="58">
        <v>13860</v>
      </c>
      <c r="F138" s="57"/>
    </row>
    <row r="139" spans="1:6" s="65" customFormat="1" ht="18.75" customHeight="1" x14ac:dyDescent="0.25">
      <c r="A139" s="10"/>
      <c r="B139" s="47" t="s">
        <v>125</v>
      </c>
      <c r="C139" s="44"/>
      <c r="D139" s="58">
        <v>38640</v>
      </c>
      <c r="E139" s="58">
        <v>38640</v>
      </c>
      <c r="F139" s="57"/>
    </row>
    <row r="140" spans="1:6" s="65" customFormat="1" ht="49.5" x14ac:dyDescent="0.25">
      <c r="A140" s="63"/>
      <c r="B140" s="20" t="s">
        <v>133</v>
      </c>
      <c r="C140" s="48" t="s">
        <v>22</v>
      </c>
      <c r="D140" s="6">
        <f t="shared" ref="D140" si="8">D141</f>
        <v>1016395.5</v>
      </c>
      <c r="E140" s="6">
        <f t="shared" ref="E140" si="9">E141</f>
        <v>0</v>
      </c>
      <c r="F140" s="57"/>
    </row>
    <row r="141" spans="1:6" ht="56.25" customHeight="1" x14ac:dyDescent="0.25">
      <c r="A141" s="10" t="s">
        <v>60</v>
      </c>
      <c r="B141" s="84" t="s">
        <v>132</v>
      </c>
      <c r="C141" s="44" t="s">
        <v>22</v>
      </c>
      <c r="D141" s="57">
        <f>SUM(D143:D144)</f>
        <v>1016395.5</v>
      </c>
      <c r="E141" s="57">
        <f>SUM(E143:E144)</f>
        <v>0</v>
      </c>
      <c r="F141" s="57" t="s">
        <v>45</v>
      </c>
    </row>
    <row r="142" spans="1:6" s="65" customFormat="1" ht="18.75" customHeight="1" x14ac:dyDescent="0.25">
      <c r="A142" s="10"/>
      <c r="B142" s="47" t="s">
        <v>7</v>
      </c>
      <c r="C142" s="44"/>
      <c r="D142" s="57"/>
      <c r="E142" s="57"/>
      <c r="F142" s="57"/>
    </row>
    <row r="143" spans="1:6" s="65" customFormat="1" ht="18.75" customHeight="1" x14ac:dyDescent="0.25">
      <c r="A143" s="10"/>
      <c r="B143" s="7" t="s">
        <v>10</v>
      </c>
      <c r="C143" s="44"/>
      <c r="D143" s="58">
        <v>1017</v>
      </c>
      <c r="E143" s="57"/>
      <c r="F143" s="57"/>
    </row>
    <row r="144" spans="1:6" s="65" customFormat="1" ht="18.75" customHeight="1" x14ac:dyDescent="0.25">
      <c r="A144" s="10"/>
      <c r="B144" s="47" t="s">
        <v>125</v>
      </c>
      <c r="C144" s="44"/>
      <c r="D144" s="57">
        <v>1015378.5</v>
      </c>
      <c r="E144" s="57"/>
      <c r="F144" s="57"/>
    </row>
    <row r="145" spans="1:6" s="65" customFormat="1" ht="46.5" customHeight="1" x14ac:dyDescent="0.25">
      <c r="A145" s="10"/>
      <c r="B145" s="20" t="s">
        <v>136</v>
      </c>
      <c r="C145" s="44"/>
      <c r="D145" s="6">
        <f t="shared" ref="D145" si="10">D146</f>
        <v>694641.9</v>
      </c>
      <c r="E145" s="6">
        <f t="shared" ref="E145" si="11">E146</f>
        <v>0</v>
      </c>
      <c r="F145" s="57"/>
    </row>
    <row r="146" spans="1:6" ht="56.25" customHeight="1" x14ac:dyDescent="0.25">
      <c r="A146" s="10" t="s">
        <v>62</v>
      </c>
      <c r="B146" s="84" t="s">
        <v>128</v>
      </c>
      <c r="C146" s="44" t="s">
        <v>22</v>
      </c>
      <c r="D146" s="57">
        <f>SUM(D148:D149)</f>
        <v>694641.9</v>
      </c>
      <c r="E146" s="57">
        <f>SUM(E148:E149)</f>
        <v>0</v>
      </c>
      <c r="F146" s="57" t="s">
        <v>45</v>
      </c>
    </row>
    <row r="147" spans="1:6" s="65" customFormat="1" ht="18.75" customHeight="1" x14ac:dyDescent="0.25">
      <c r="A147" s="10"/>
      <c r="B147" s="47" t="s">
        <v>7</v>
      </c>
      <c r="C147" s="44"/>
      <c r="D147" s="57"/>
      <c r="E147" s="57"/>
      <c r="F147" s="57"/>
    </row>
    <row r="148" spans="1:6" s="65" customFormat="1" ht="18.75" customHeight="1" x14ac:dyDescent="0.25">
      <c r="A148" s="10"/>
      <c r="B148" s="7" t="s">
        <v>10</v>
      </c>
      <c r="C148" s="44"/>
      <c r="D148" s="58">
        <v>695</v>
      </c>
      <c r="E148" s="57"/>
      <c r="F148" s="57"/>
    </row>
    <row r="149" spans="1:6" s="65" customFormat="1" ht="18.75" customHeight="1" x14ac:dyDescent="0.25">
      <c r="A149" s="10"/>
      <c r="B149" s="47" t="s">
        <v>125</v>
      </c>
      <c r="C149" s="44"/>
      <c r="D149" s="57">
        <v>693946.9</v>
      </c>
      <c r="E149" s="57"/>
      <c r="F149" s="57"/>
    </row>
    <row r="150" spans="1:6" s="65" customFormat="1" ht="57.75" customHeight="1" x14ac:dyDescent="0.25">
      <c r="A150" s="10"/>
      <c r="B150" s="20" t="s">
        <v>137</v>
      </c>
      <c r="C150" s="48" t="s">
        <v>22</v>
      </c>
      <c r="D150" s="45">
        <f t="shared" ref="D150" si="12">D151+D155</f>
        <v>224410</v>
      </c>
      <c r="E150" s="6">
        <f t="shared" ref="E150" si="13">E151+E155</f>
        <v>0</v>
      </c>
      <c r="F150" s="57"/>
    </row>
    <row r="151" spans="1:6" ht="56.25" customHeight="1" x14ac:dyDescent="0.25">
      <c r="A151" s="10" t="s">
        <v>64</v>
      </c>
      <c r="B151" s="84" t="s">
        <v>138</v>
      </c>
      <c r="C151" s="44" t="s">
        <v>22</v>
      </c>
      <c r="D151" s="58">
        <f>SUM(D153:D154)</f>
        <v>37478</v>
      </c>
      <c r="E151" s="57">
        <f>SUM(E153:E154)</f>
        <v>0</v>
      </c>
      <c r="F151" s="57" t="s">
        <v>45</v>
      </c>
    </row>
    <row r="152" spans="1:6" s="65" customFormat="1" ht="18.75" customHeight="1" x14ac:dyDescent="0.25">
      <c r="A152" s="10"/>
      <c r="B152" s="47" t="s">
        <v>7</v>
      </c>
      <c r="C152" s="44"/>
      <c r="D152" s="58"/>
      <c r="E152" s="57"/>
      <c r="F152" s="57"/>
    </row>
    <row r="153" spans="1:6" s="65" customFormat="1" ht="18.75" customHeight="1" x14ac:dyDescent="0.25">
      <c r="A153" s="10"/>
      <c r="B153" s="7" t="s">
        <v>10</v>
      </c>
      <c r="C153" s="44"/>
      <c r="D153" s="58">
        <v>38</v>
      </c>
      <c r="E153" s="57"/>
      <c r="F153" s="57"/>
    </row>
    <row r="154" spans="1:6" s="65" customFormat="1" ht="18.75" customHeight="1" x14ac:dyDescent="0.25">
      <c r="A154" s="10"/>
      <c r="B154" s="47" t="s">
        <v>125</v>
      </c>
      <c r="C154" s="44"/>
      <c r="D154" s="58">
        <v>37440</v>
      </c>
      <c r="E154" s="57"/>
      <c r="F154" s="57"/>
    </row>
    <row r="155" spans="1:6" ht="88.5" customHeight="1" x14ac:dyDescent="0.25">
      <c r="A155" s="10" t="s">
        <v>95</v>
      </c>
      <c r="B155" s="84" t="s">
        <v>139</v>
      </c>
      <c r="C155" s="44" t="s">
        <v>22</v>
      </c>
      <c r="D155" s="58">
        <f>SUM(D157:D158)</f>
        <v>186932</v>
      </c>
      <c r="E155" s="57"/>
      <c r="F155" s="57" t="s">
        <v>45</v>
      </c>
    </row>
    <row r="156" spans="1:6" s="65" customFormat="1" ht="18.75" customHeight="1" x14ac:dyDescent="0.25">
      <c r="A156" s="10"/>
      <c r="B156" s="47" t="s">
        <v>7</v>
      </c>
      <c r="C156" s="44"/>
      <c r="D156" s="58"/>
      <c r="E156" s="57"/>
      <c r="F156" s="57"/>
    </row>
    <row r="157" spans="1:6" s="65" customFormat="1" ht="18.75" customHeight="1" x14ac:dyDescent="0.25">
      <c r="A157" s="10"/>
      <c r="B157" s="7" t="s">
        <v>10</v>
      </c>
      <c r="C157" s="44"/>
      <c r="D157" s="58">
        <v>187</v>
      </c>
      <c r="E157" s="57"/>
      <c r="F157" s="57"/>
    </row>
    <row r="158" spans="1:6" s="65" customFormat="1" ht="18.75" customHeight="1" x14ac:dyDescent="0.25">
      <c r="A158" s="10"/>
      <c r="B158" s="47" t="s">
        <v>125</v>
      </c>
      <c r="C158" s="44"/>
      <c r="D158" s="58">
        <v>186745</v>
      </c>
      <c r="E158" s="57"/>
      <c r="F158" s="57"/>
    </row>
    <row r="159" spans="1:6" s="65" customFormat="1" ht="52.5" hidden="1" customHeight="1" x14ac:dyDescent="0.25">
      <c r="A159" s="10"/>
      <c r="B159" s="20" t="s">
        <v>15</v>
      </c>
      <c r="C159" s="48" t="s">
        <v>22</v>
      </c>
      <c r="D159" s="6">
        <f t="shared" ref="D159:E159" si="14">D160</f>
        <v>0</v>
      </c>
      <c r="E159" s="6">
        <f t="shared" si="14"/>
        <v>0</v>
      </c>
      <c r="F159" s="57"/>
    </row>
    <row r="160" spans="1:6" ht="80.25" hidden="1" customHeight="1" x14ac:dyDescent="0.25">
      <c r="A160" s="44" t="s">
        <v>24</v>
      </c>
      <c r="B160" s="76" t="s">
        <v>144</v>
      </c>
      <c r="C160" s="44" t="s">
        <v>22</v>
      </c>
      <c r="D160" s="57">
        <f>SUM(D162:D163)</f>
        <v>0</v>
      </c>
      <c r="E160" s="57">
        <f>SUM(E162:E163)</f>
        <v>0</v>
      </c>
      <c r="F160" s="57" t="s">
        <v>45</v>
      </c>
    </row>
    <row r="161" spans="1:11" ht="18.75" hidden="1" customHeight="1" x14ac:dyDescent="0.25">
      <c r="A161" s="48"/>
      <c r="B161" s="81" t="s">
        <v>7</v>
      </c>
      <c r="C161" s="44"/>
      <c r="D161" s="57"/>
      <c r="E161" s="57"/>
      <c r="F161" s="55"/>
    </row>
    <row r="162" spans="1:11" ht="18.75" hidden="1" customHeight="1" x14ac:dyDescent="0.25">
      <c r="A162" s="48"/>
      <c r="B162" s="80" t="s">
        <v>10</v>
      </c>
      <c r="C162" s="44"/>
      <c r="D162" s="57"/>
      <c r="E162" s="57"/>
      <c r="F162" s="57"/>
    </row>
    <row r="163" spans="1:11" ht="18.75" hidden="1" customHeight="1" x14ac:dyDescent="0.25">
      <c r="A163" s="48"/>
      <c r="B163" s="81" t="s">
        <v>125</v>
      </c>
      <c r="C163" s="44"/>
      <c r="D163" s="57"/>
      <c r="E163" s="57"/>
      <c r="F163" s="57"/>
    </row>
    <row r="164" spans="1:11" s="65" customFormat="1" ht="35.25" customHeight="1" x14ac:dyDescent="0.25">
      <c r="A164" s="18" t="s">
        <v>90</v>
      </c>
      <c r="B164" s="8" t="s">
        <v>34</v>
      </c>
      <c r="C164" s="9" t="s">
        <v>35</v>
      </c>
      <c r="D164" s="45">
        <f>D170</f>
        <v>3369581</v>
      </c>
      <c r="E164" s="6">
        <f>E170</f>
        <v>580937.30000000005</v>
      </c>
      <c r="F164" s="57">
        <f>F170</f>
        <v>0</v>
      </c>
    </row>
    <row r="165" spans="1:11" s="65" customFormat="1" ht="18.75" customHeight="1" x14ac:dyDescent="0.25">
      <c r="A165" s="10"/>
      <c r="B165" s="47" t="s">
        <v>7</v>
      </c>
      <c r="C165" s="44"/>
      <c r="D165" s="58"/>
      <c r="E165" s="57"/>
      <c r="F165" s="57"/>
    </row>
    <row r="166" spans="1:11" s="65" customFormat="1" ht="18.75" customHeight="1" x14ac:dyDescent="0.25">
      <c r="A166" s="10"/>
      <c r="B166" s="7" t="s">
        <v>10</v>
      </c>
      <c r="C166" s="44"/>
      <c r="D166" s="58">
        <f t="shared" ref="D166:D167" si="15">D181+D229+D234+D241+D246+D280+D175+D272+D251+D266+D256+D261</f>
        <v>647213</v>
      </c>
      <c r="E166" s="58">
        <f>E181+E229+E234+E241+E246+E280+E175+E272+E251+E266+E256+E261+E276</f>
        <v>153368</v>
      </c>
      <c r="F166" s="57"/>
      <c r="G166" s="50">
        <f>E166-E280</f>
        <v>153368</v>
      </c>
    </row>
    <row r="167" spans="1:11" s="65" customFormat="1" ht="18.75" customHeight="1" x14ac:dyDescent="0.25">
      <c r="A167" s="10"/>
      <c r="B167" s="47" t="s">
        <v>125</v>
      </c>
      <c r="C167" s="44"/>
      <c r="D167" s="57">
        <f t="shared" si="15"/>
        <v>1804345.3</v>
      </c>
      <c r="E167" s="57">
        <f>E182+E230+E235+E242+E247+E281+E176+E273+E252+E267+E257+E262+E277</f>
        <v>427569.3</v>
      </c>
      <c r="F167" s="57"/>
    </row>
    <row r="168" spans="1:11" s="65" customFormat="1" ht="18.75" customHeight="1" x14ac:dyDescent="0.25">
      <c r="A168" s="10"/>
      <c r="B168" s="7" t="s">
        <v>8</v>
      </c>
      <c r="C168" s="44"/>
      <c r="D168" s="57">
        <f t="shared" ref="D168" si="16">D253+D268+D263</f>
        <v>918022.7</v>
      </c>
      <c r="E168" s="57">
        <f t="shared" ref="E168" si="17">E253+E268+E263</f>
        <v>0</v>
      </c>
      <c r="F168" s="57"/>
      <c r="G168" s="50">
        <f>E167+E168-E281</f>
        <v>427569.3</v>
      </c>
    </row>
    <row r="169" spans="1:11" s="37" customFormat="1" ht="18.75" customHeight="1" x14ac:dyDescent="0.25">
      <c r="A169" s="38"/>
      <c r="B169" s="82" t="s">
        <v>115</v>
      </c>
      <c r="C169" s="34" t="s">
        <v>37</v>
      </c>
      <c r="D169" s="67">
        <f>D170</f>
        <v>3369581</v>
      </c>
      <c r="E169" s="35">
        <f>E170</f>
        <v>580937.30000000005</v>
      </c>
      <c r="F169" s="35"/>
    </row>
    <row r="170" spans="1:11" s="65" customFormat="1" ht="33" x14ac:dyDescent="0.25">
      <c r="A170" s="10"/>
      <c r="B170" s="20" t="s">
        <v>36</v>
      </c>
      <c r="C170" s="48" t="s">
        <v>37</v>
      </c>
      <c r="D170" s="45">
        <f>SUM(D171,D237)</f>
        <v>3369581</v>
      </c>
      <c r="E170" s="6">
        <f>SUM(E171,E237)</f>
        <v>580937.30000000005</v>
      </c>
      <c r="F170" s="57">
        <f>SUM(F171,F237)</f>
        <v>0</v>
      </c>
    </row>
    <row r="171" spans="1:11" s="65" customFormat="1" ht="29.25" customHeight="1" x14ac:dyDescent="0.25">
      <c r="A171" s="10"/>
      <c r="B171" s="20" t="s">
        <v>38</v>
      </c>
      <c r="C171" s="48" t="s">
        <v>37</v>
      </c>
      <c r="D171" s="6">
        <f>SUM(D172,D178,D184)</f>
        <v>271749.7</v>
      </c>
      <c r="E171" s="6">
        <f>SUM(E172,E178,E184)</f>
        <v>375937.3</v>
      </c>
      <c r="F171" s="57">
        <f>SUM(F172,F178,F184)</f>
        <v>0</v>
      </c>
    </row>
    <row r="172" spans="1:11" s="65" customFormat="1" ht="36" customHeight="1" x14ac:dyDescent="0.25">
      <c r="A172" s="10"/>
      <c r="B172" s="20" t="s">
        <v>68</v>
      </c>
      <c r="C172" s="48" t="s">
        <v>37</v>
      </c>
      <c r="D172" s="6">
        <f>D173</f>
        <v>271749.7</v>
      </c>
      <c r="E172" s="6">
        <f>E173</f>
        <v>375937.3</v>
      </c>
      <c r="F172" s="57"/>
    </row>
    <row r="173" spans="1:11" ht="51" customHeight="1" x14ac:dyDescent="0.25">
      <c r="A173" s="10" t="s">
        <v>96</v>
      </c>
      <c r="B173" s="84" t="s">
        <v>143</v>
      </c>
      <c r="C173" s="44" t="s">
        <v>37</v>
      </c>
      <c r="D173" s="57">
        <f>SUM(D175:D177)</f>
        <v>271749.7</v>
      </c>
      <c r="E173" s="57">
        <f>SUM(E175:E177)</f>
        <v>375937.3</v>
      </c>
      <c r="F173" s="57" t="s">
        <v>45</v>
      </c>
      <c r="K173" s="71"/>
    </row>
    <row r="174" spans="1:11" s="65" customFormat="1" ht="18.75" customHeight="1" x14ac:dyDescent="0.25">
      <c r="A174" s="10"/>
      <c r="B174" s="47" t="s">
        <v>7</v>
      </c>
      <c r="C174" s="48"/>
      <c r="D174" s="6"/>
      <c r="E174" s="6"/>
      <c r="F174" s="57"/>
      <c r="K174" s="71"/>
    </row>
    <row r="175" spans="1:11" s="65" customFormat="1" ht="18.75" customHeight="1" x14ac:dyDescent="0.25">
      <c r="A175" s="10"/>
      <c r="B175" s="7" t="s">
        <v>10</v>
      </c>
      <c r="C175" s="48"/>
      <c r="D175" s="58">
        <v>71742</v>
      </c>
      <c r="E175" s="58">
        <v>99248</v>
      </c>
      <c r="F175" s="57"/>
    </row>
    <row r="176" spans="1:11" s="65" customFormat="1" ht="18.75" customHeight="1" x14ac:dyDescent="0.25">
      <c r="A176" s="10"/>
      <c r="B176" s="47" t="s">
        <v>125</v>
      </c>
      <c r="C176" s="48"/>
      <c r="D176" s="57">
        <v>200007.7</v>
      </c>
      <c r="E176" s="57">
        <v>276689.3</v>
      </c>
      <c r="F176" s="57"/>
    </row>
    <row r="177" spans="1:6" s="65" customFormat="1" ht="18.75" hidden="1" customHeight="1" x14ac:dyDescent="0.25">
      <c r="A177" s="10"/>
      <c r="B177" s="80" t="s">
        <v>8</v>
      </c>
      <c r="C177" s="48"/>
      <c r="D177" s="57"/>
      <c r="E177" s="57"/>
      <c r="F177" s="57"/>
    </row>
    <row r="178" spans="1:6" s="65" customFormat="1" ht="18.75" hidden="1" customHeight="1" x14ac:dyDescent="0.25">
      <c r="A178" s="10"/>
      <c r="B178" s="20" t="s">
        <v>49</v>
      </c>
      <c r="C178" s="48" t="s">
        <v>37</v>
      </c>
      <c r="D178" s="6">
        <f>SUM(D179)</f>
        <v>0</v>
      </c>
      <c r="E178" s="6">
        <f>SUM(E179)</f>
        <v>0</v>
      </c>
      <c r="F178" s="57">
        <f>SUM(F179)</f>
        <v>0</v>
      </c>
    </row>
    <row r="179" spans="1:6" ht="49.5" hidden="1" customHeight="1" x14ac:dyDescent="0.25">
      <c r="A179" s="44" t="s">
        <v>18</v>
      </c>
      <c r="B179" s="83" t="s">
        <v>50</v>
      </c>
      <c r="C179" s="44" t="s">
        <v>37</v>
      </c>
      <c r="D179" s="57">
        <f>SUM(D181:D183)</f>
        <v>0</v>
      </c>
      <c r="E179" s="57">
        <f>SUM(E181:E183)</f>
        <v>0</v>
      </c>
      <c r="F179" s="57" t="s">
        <v>45</v>
      </c>
    </row>
    <row r="180" spans="1:6" s="65" customFormat="1" ht="18.75" hidden="1" customHeight="1" x14ac:dyDescent="0.25">
      <c r="A180" s="10"/>
      <c r="B180" s="81" t="s">
        <v>7</v>
      </c>
      <c r="C180" s="48"/>
      <c r="D180" s="6"/>
      <c r="E180" s="6"/>
      <c r="F180" s="57"/>
    </row>
    <row r="181" spans="1:6" s="65" customFormat="1" ht="18.75" hidden="1" customHeight="1" x14ac:dyDescent="0.25">
      <c r="A181" s="10"/>
      <c r="B181" s="80" t="s">
        <v>10</v>
      </c>
      <c r="C181" s="48"/>
      <c r="D181" s="57"/>
      <c r="E181" s="57"/>
      <c r="F181" s="57"/>
    </row>
    <row r="182" spans="1:6" s="65" customFormat="1" ht="18.75" hidden="1" customHeight="1" x14ac:dyDescent="0.25">
      <c r="A182" s="10"/>
      <c r="B182" s="81" t="s">
        <v>9</v>
      </c>
      <c r="C182" s="48"/>
      <c r="D182" s="57"/>
      <c r="E182" s="57"/>
      <c r="F182" s="57"/>
    </row>
    <row r="183" spans="1:6" s="65" customFormat="1" ht="18.75" hidden="1" customHeight="1" x14ac:dyDescent="0.25">
      <c r="A183" s="10"/>
      <c r="B183" s="80" t="s">
        <v>8</v>
      </c>
      <c r="C183" s="48"/>
      <c r="D183" s="57"/>
      <c r="E183" s="57"/>
      <c r="F183" s="57"/>
    </row>
    <row r="184" spans="1:6" s="65" customFormat="1" ht="54.75" hidden="1" customHeight="1" x14ac:dyDescent="0.25">
      <c r="A184" s="10"/>
      <c r="B184" s="17" t="s">
        <v>69</v>
      </c>
      <c r="C184" s="48" t="s">
        <v>37</v>
      </c>
      <c r="D184" s="6">
        <f>D185</f>
        <v>0</v>
      </c>
      <c r="E184" s="6">
        <f>E185</f>
        <v>0</v>
      </c>
      <c r="F184" s="57">
        <f>F185</f>
        <v>0</v>
      </c>
    </row>
    <row r="185" spans="1:6" s="65" customFormat="1" ht="69" hidden="1" customHeight="1" x14ac:dyDescent="0.25">
      <c r="A185" s="10"/>
      <c r="B185" s="17" t="s">
        <v>70</v>
      </c>
      <c r="C185" s="48" t="s">
        <v>37</v>
      </c>
      <c r="D185" s="6">
        <f>SUM(D186,D191,D196,D202,D207,D212,D217,D222,D227,D232)</f>
        <v>0</v>
      </c>
      <c r="E185" s="6">
        <f>SUM(E186,E191,E196,E202,E207,E212,E217,E222,E227,E232)</f>
        <v>0</v>
      </c>
      <c r="F185" s="57">
        <f>SUM(F186,F191,F196,F202,F207,F212,F217,F222,F227,F232)</f>
        <v>0</v>
      </c>
    </row>
    <row r="186" spans="1:6" ht="55.5" hidden="1" customHeight="1" x14ac:dyDescent="0.25">
      <c r="A186" s="10" t="s">
        <v>94</v>
      </c>
      <c r="B186" s="85" t="s">
        <v>71</v>
      </c>
      <c r="C186" s="44" t="s">
        <v>37</v>
      </c>
      <c r="D186" s="57">
        <f>SUM(D188:D190)</f>
        <v>0</v>
      </c>
      <c r="E186" s="57">
        <f>SUM(E188:E190)</f>
        <v>0</v>
      </c>
      <c r="F186" s="57" t="s">
        <v>45</v>
      </c>
    </row>
    <row r="187" spans="1:6" s="65" customFormat="1" ht="18.75" hidden="1" customHeight="1" x14ac:dyDescent="0.25">
      <c r="A187" s="10"/>
      <c r="B187" s="81" t="s">
        <v>7</v>
      </c>
      <c r="C187" s="48"/>
      <c r="D187" s="6"/>
      <c r="E187" s="6"/>
      <c r="F187" s="57"/>
    </row>
    <row r="188" spans="1:6" s="65" customFormat="1" ht="18.75" hidden="1" customHeight="1" x14ac:dyDescent="0.25">
      <c r="A188" s="10"/>
      <c r="B188" s="80" t="s">
        <v>10</v>
      </c>
      <c r="C188" s="44"/>
      <c r="D188" s="57"/>
      <c r="E188" s="57"/>
      <c r="F188" s="57"/>
    </row>
    <row r="189" spans="1:6" s="65" customFormat="1" ht="18.75" hidden="1" customHeight="1" x14ac:dyDescent="0.25">
      <c r="A189" s="10"/>
      <c r="B189" s="81" t="s">
        <v>9</v>
      </c>
      <c r="C189" s="44"/>
      <c r="D189" s="57"/>
      <c r="E189" s="57"/>
      <c r="F189" s="57"/>
    </row>
    <row r="190" spans="1:6" s="65" customFormat="1" ht="18.75" hidden="1" customHeight="1" x14ac:dyDescent="0.25">
      <c r="A190" s="10"/>
      <c r="B190" s="80" t="s">
        <v>8</v>
      </c>
      <c r="C190" s="44"/>
      <c r="D190" s="57"/>
      <c r="E190" s="57"/>
      <c r="F190" s="57"/>
    </row>
    <row r="191" spans="1:6" ht="49.5" hidden="1" customHeight="1" x14ac:dyDescent="0.25">
      <c r="A191" s="10" t="s">
        <v>60</v>
      </c>
      <c r="B191" s="85" t="s">
        <v>72</v>
      </c>
      <c r="C191" s="44" t="s">
        <v>37</v>
      </c>
      <c r="D191" s="57">
        <f>SUM(D193:D195)</f>
        <v>0</v>
      </c>
      <c r="E191" s="57">
        <f>SUM(E193:E195)</f>
        <v>0</v>
      </c>
      <c r="F191" s="57" t="s">
        <v>45</v>
      </c>
    </row>
    <row r="192" spans="1:6" s="65" customFormat="1" ht="18.75" hidden="1" customHeight="1" x14ac:dyDescent="0.25">
      <c r="A192" s="10"/>
      <c r="B192" s="81" t="s">
        <v>7</v>
      </c>
      <c r="C192" s="44"/>
      <c r="D192" s="57"/>
      <c r="E192" s="57"/>
      <c r="F192" s="57"/>
    </row>
    <row r="193" spans="1:6" s="65" customFormat="1" ht="18.75" hidden="1" customHeight="1" x14ac:dyDescent="0.25">
      <c r="A193" s="10"/>
      <c r="B193" s="80" t="s">
        <v>10</v>
      </c>
      <c r="C193" s="44"/>
      <c r="D193" s="57"/>
      <c r="E193" s="57"/>
      <c r="F193" s="57"/>
    </row>
    <row r="194" spans="1:6" s="65" customFormat="1" ht="18.75" hidden="1" customHeight="1" x14ac:dyDescent="0.25">
      <c r="A194" s="10"/>
      <c r="B194" s="81" t="s">
        <v>9</v>
      </c>
      <c r="C194" s="44"/>
      <c r="D194" s="57"/>
      <c r="E194" s="57"/>
      <c r="F194" s="57"/>
    </row>
    <row r="195" spans="1:6" s="65" customFormat="1" ht="18.75" hidden="1" customHeight="1" x14ac:dyDescent="0.25">
      <c r="A195" s="10"/>
      <c r="B195" s="80" t="s">
        <v>8</v>
      </c>
      <c r="C195" s="44"/>
      <c r="D195" s="57"/>
      <c r="E195" s="57"/>
      <c r="F195" s="57"/>
    </row>
    <row r="196" spans="1:6" ht="49.5" hidden="1" customHeight="1" x14ac:dyDescent="0.25">
      <c r="A196" s="10" t="s">
        <v>62</v>
      </c>
      <c r="B196" s="85" t="s">
        <v>73</v>
      </c>
      <c r="C196" s="44" t="s">
        <v>37</v>
      </c>
      <c r="D196" s="57">
        <f>SUM(D198:D200)</f>
        <v>0</v>
      </c>
      <c r="E196" s="57">
        <f>SUM(E198:E200)</f>
        <v>0</v>
      </c>
      <c r="F196" s="57" t="s">
        <v>45</v>
      </c>
    </row>
    <row r="197" spans="1:6" s="65" customFormat="1" ht="18.75" hidden="1" customHeight="1" x14ac:dyDescent="0.25">
      <c r="A197" s="10"/>
      <c r="B197" s="81" t="s">
        <v>7</v>
      </c>
      <c r="C197" s="44"/>
      <c r="D197" s="57"/>
      <c r="E197" s="57"/>
      <c r="F197" s="57"/>
    </row>
    <row r="198" spans="1:6" s="65" customFormat="1" ht="18.75" hidden="1" customHeight="1" x14ac:dyDescent="0.25">
      <c r="A198" s="10"/>
      <c r="B198" s="80" t="s">
        <v>10</v>
      </c>
      <c r="C198" s="44"/>
      <c r="D198" s="57"/>
      <c r="E198" s="57"/>
      <c r="F198" s="57"/>
    </row>
    <row r="199" spans="1:6" s="65" customFormat="1" ht="18.75" hidden="1" customHeight="1" x14ac:dyDescent="0.25">
      <c r="A199" s="10"/>
      <c r="B199" s="81" t="s">
        <v>9</v>
      </c>
      <c r="C199" s="44"/>
      <c r="D199" s="57"/>
      <c r="E199" s="57"/>
      <c r="F199" s="57"/>
    </row>
    <row r="200" spans="1:6" s="65" customFormat="1" ht="18.75" hidden="1" customHeight="1" x14ac:dyDescent="0.25">
      <c r="A200" s="10"/>
      <c r="B200" s="80" t="s">
        <v>8</v>
      </c>
      <c r="C200" s="44"/>
      <c r="D200" s="57"/>
      <c r="E200" s="57"/>
      <c r="F200" s="57"/>
    </row>
    <row r="201" spans="1:6" s="65" customFormat="1" ht="18.75" hidden="1" customHeight="1" x14ac:dyDescent="0.25">
      <c r="A201" s="10"/>
      <c r="B201" s="82"/>
      <c r="C201" s="44"/>
      <c r="D201" s="57"/>
      <c r="E201" s="57"/>
      <c r="F201" s="57"/>
    </row>
    <row r="202" spans="1:6" ht="52.5" hidden="1" customHeight="1" x14ac:dyDescent="0.25">
      <c r="A202" s="10" t="s">
        <v>64</v>
      </c>
      <c r="B202" s="85" t="s">
        <v>74</v>
      </c>
      <c r="C202" s="44" t="s">
        <v>37</v>
      </c>
      <c r="D202" s="57">
        <f>SUM(D204:D206)</f>
        <v>0</v>
      </c>
      <c r="E202" s="57">
        <f>SUM(E204:E206)</f>
        <v>0</v>
      </c>
      <c r="F202" s="57" t="s">
        <v>45</v>
      </c>
    </row>
    <row r="203" spans="1:6" s="65" customFormat="1" ht="18.75" hidden="1" customHeight="1" x14ac:dyDescent="0.25">
      <c r="A203" s="10"/>
      <c r="B203" s="81" t="s">
        <v>7</v>
      </c>
      <c r="C203" s="44"/>
      <c r="D203" s="57"/>
      <c r="E203" s="57"/>
      <c r="F203" s="58"/>
    </row>
    <row r="204" spans="1:6" s="65" customFormat="1" ht="18.75" hidden="1" customHeight="1" x14ac:dyDescent="0.25">
      <c r="A204" s="10"/>
      <c r="B204" s="80" t="s">
        <v>10</v>
      </c>
      <c r="C204" s="44"/>
      <c r="D204" s="57"/>
      <c r="E204" s="57"/>
      <c r="F204" s="57"/>
    </row>
    <row r="205" spans="1:6" s="65" customFormat="1" ht="18.75" hidden="1" customHeight="1" x14ac:dyDescent="0.25">
      <c r="A205" s="10"/>
      <c r="B205" s="81" t="s">
        <v>9</v>
      </c>
      <c r="C205" s="44"/>
      <c r="D205" s="57"/>
      <c r="E205" s="57"/>
      <c r="F205" s="57"/>
    </row>
    <row r="206" spans="1:6" s="65" customFormat="1" ht="18.75" hidden="1" customHeight="1" x14ac:dyDescent="0.25">
      <c r="A206" s="10"/>
      <c r="B206" s="80" t="s">
        <v>8</v>
      </c>
      <c r="C206" s="44"/>
      <c r="D206" s="57"/>
      <c r="E206" s="57"/>
      <c r="F206" s="57"/>
    </row>
    <row r="207" spans="1:6" ht="50.25" hidden="1" customHeight="1" x14ac:dyDescent="0.25">
      <c r="A207" s="10" t="s">
        <v>95</v>
      </c>
      <c r="B207" s="85" t="s">
        <v>75</v>
      </c>
      <c r="C207" s="44" t="s">
        <v>37</v>
      </c>
      <c r="D207" s="57">
        <f>SUM(D209:D211)</f>
        <v>0</v>
      </c>
      <c r="E207" s="57">
        <f>SUM(E209:E211)</f>
        <v>0</v>
      </c>
      <c r="F207" s="57" t="s">
        <v>45</v>
      </c>
    </row>
    <row r="208" spans="1:6" s="65" customFormat="1" ht="18.75" hidden="1" customHeight="1" x14ac:dyDescent="0.25">
      <c r="A208" s="10"/>
      <c r="B208" s="81" t="s">
        <v>7</v>
      </c>
      <c r="C208" s="44"/>
      <c r="D208" s="57"/>
      <c r="E208" s="57"/>
      <c r="F208" s="57"/>
    </row>
    <row r="209" spans="1:6" s="65" customFormat="1" ht="18.75" hidden="1" customHeight="1" x14ac:dyDescent="0.25">
      <c r="A209" s="10"/>
      <c r="B209" s="80" t="s">
        <v>10</v>
      </c>
      <c r="C209" s="44"/>
      <c r="D209" s="57"/>
      <c r="E209" s="57"/>
      <c r="F209" s="57"/>
    </row>
    <row r="210" spans="1:6" s="65" customFormat="1" ht="18.75" hidden="1" customHeight="1" x14ac:dyDescent="0.25">
      <c r="A210" s="10"/>
      <c r="B210" s="81" t="s">
        <v>9</v>
      </c>
      <c r="C210" s="44"/>
      <c r="D210" s="57"/>
      <c r="E210" s="57"/>
      <c r="F210" s="57"/>
    </row>
    <row r="211" spans="1:6" s="65" customFormat="1" ht="18.75" hidden="1" customHeight="1" x14ac:dyDescent="0.25">
      <c r="A211" s="10"/>
      <c r="B211" s="80" t="s">
        <v>8</v>
      </c>
      <c r="C211" s="11"/>
      <c r="D211" s="57"/>
      <c r="E211" s="57"/>
      <c r="F211" s="57"/>
    </row>
    <row r="212" spans="1:6" ht="52.5" hidden="1" customHeight="1" x14ac:dyDescent="0.25">
      <c r="A212" s="10" t="s">
        <v>96</v>
      </c>
      <c r="B212" s="85" t="s">
        <v>76</v>
      </c>
      <c r="C212" s="44" t="s">
        <v>37</v>
      </c>
      <c r="D212" s="57">
        <f>SUM(D214:D216)</f>
        <v>0</v>
      </c>
      <c r="E212" s="57">
        <f>SUM(E214:E216)</f>
        <v>0</v>
      </c>
      <c r="F212" s="57" t="s">
        <v>45</v>
      </c>
    </row>
    <row r="213" spans="1:6" s="65" customFormat="1" ht="18.75" hidden="1" customHeight="1" x14ac:dyDescent="0.25">
      <c r="A213" s="10"/>
      <c r="B213" s="81" t="s">
        <v>7</v>
      </c>
      <c r="C213" s="44"/>
      <c r="D213" s="57"/>
      <c r="E213" s="57"/>
      <c r="F213" s="57"/>
    </row>
    <row r="214" spans="1:6" s="65" customFormat="1" ht="18.75" hidden="1" customHeight="1" x14ac:dyDescent="0.25">
      <c r="A214" s="10"/>
      <c r="B214" s="80" t="s">
        <v>10</v>
      </c>
      <c r="C214" s="44"/>
      <c r="D214" s="57"/>
      <c r="E214" s="57"/>
      <c r="F214" s="57"/>
    </row>
    <row r="215" spans="1:6" s="65" customFormat="1" ht="18.75" hidden="1" customHeight="1" x14ac:dyDescent="0.25">
      <c r="A215" s="10"/>
      <c r="B215" s="81" t="s">
        <v>9</v>
      </c>
      <c r="C215" s="44"/>
      <c r="D215" s="57"/>
      <c r="E215" s="57"/>
      <c r="F215" s="57"/>
    </row>
    <row r="216" spans="1:6" s="65" customFormat="1" ht="18.75" hidden="1" customHeight="1" x14ac:dyDescent="0.25">
      <c r="A216" s="10"/>
      <c r="B216" s="80" t="s">
        <v>8</v>
      </c>
      <c r="C216" s="44"/>
      <c r="D216" s="57"/>
      <c r="E216" s="57"/>
      <c r="F216" s="57"/>
    </row>
    <row r="217" spans="1:6" ht="49.5" hidden="1" customHeight="1" x14ac:dyDescent="0.25">
      <c r="A217" s="10" t="s">
        <v>97</v>
      </c>
      <c r="B217" s="85" t="s">
        <v>77</v>
      </c>
      <c r="C217" s="44" t="s">
        <v>37</v>
      </c>
      <c r="D217" s="57">
        <f>SUM(D219:D221)</f>
        <v>0</v>
      </c>
      <c r="E217" s="57">
        <f>SUM(E219:E221)</f>
        <v>0</v>
      </c>
      <c r="F217" s="57" t="s">
        <v>45</v>
      </c>
    </row>
    <row r="218" spans="1:6" s="65" customFormat="1" ht="18.75" hidden="1" customHeight="1" x14ac:dyDescent="0.25">
      <c r="A218" s="10"/>
      <c r="B218" s="81" t="s">
        <v>7</v>
      </c>
      <c r="C218" s="44"/>
      <c r="D218" s="57"/>
      <c r="E218" s="57"/>
      <c r="F218" s="57"/>
    </row>
    <row r="219" spans="1:6" s="65" customFormat="1" ht="18.75" hidden="1" customHeight="1" x14ac:dyDescent="0.25">
      <c r="A219" s="10"/>
      <c r="B219" s="80" t="s">
        <v>10</v>
      </c>
      <c r="C219" s="44"/>
      <c r="D219" s="57"/>
      <c r="E219" s="57"/>
      <c r="F219" s="57"/>
    </row>
    <row r="220" spans="1:6" s="65" customFormat="1" ht="18.75" hidden="1" customHeight="1" x14ac:dyDescent="0.25">
      <c r="A220" s="10"/>
      <c r="B220" s="81" t="s">
        <v>9</v>
      </c>
      <c r="C220" s="11"/>
      <c r="D220" s="57"/>
      <c r="E220" s="57"/>
      <c r="F220" s="57"/>
    </row>
    <row r="221" spans="1:6" s="65" customFormat="1" ht="18.75" hidden="1" customHeight="1" x14ac:dyDescent="0.25">
      <c r="A221" s="10"/>
      <c r="B221" s="80" t="s">
        <v>8</v>
      </c>
      <c r="C221" s="11"/>
      <c r="D221" s="57"/>
      <c r="E221" s="57"/>
      <c r="F221" s="57"/>
    </row>
    <row r="222" spans="1:6" ht="51.75" hidden="1" customHeight="1" x14ac:dyDescent="0.25">
      <c r="A222" s="10" t="s">
        <v>98</v>
      </c>
      <c r="B222" s="85" t="s">
        <v>78</v>
      </c>
      <c r="C222" s="44" t="s">
        <v>37</v>
      </c>
      <c r="D222" s="57">
        <f>SUM(D224:D226)</f>
        <v>0</v>
      </c>
      <c r="E222" s="57">
        <f>SUM(E224:E226)</f>
        <v>0</v>
      </c>
      <c r="F222" s="57" t="s">
        <v>45</v>
      </c>
    </row>
    <row r="223" spans="1:6" s="65" customFormat="1" ht="18.75" hidden="1" customHeight="1" x14ac:dyDescent="0.25">
      <c r="A223" s="63"/>
      <c r="B223" s="81" t="s">
        <v>7</v>
      </c>
      <c r="C223" s="48"/>
      <c r="D223" s="6"/>
      <c r="E223" s="6"/>
      <c r="F223" s="57"/>
    </row>
    <row r="224" spans="1:6" s="65" customFormat="1" ht="18.75" hidden="1" customHeight="1" x14ac:dyDescent="0.25">
      <c r="A224" s="10"/>
      <c r="B224" s="80" t="s">
        <v>10</v>
      </c>
      <c r="C224" s="44"/>
      <c r="D224" s="57"/>
      <c r="E224" s="57"/>
      <c r="F224" s="57"/>
    </row>
    <row r="225" spans="1:6" s="65" customFormat="1" ht="18.75" hidden="1" customHeight="1" x14ac:dyDescent="0.25">
      <c r="A225" s="10"/>
      <c r="B225" s="81" t="s">
        <v>9</v>
      </c>
      <c r="C225" s="44"/>
      <c r="D225" s="57"/>
      <c r="E225" s="57"/>
      <c r="F225" s="57"/>
    </row>
    <row r="226" spans="1:6" s="65" customFormat="1" ht="18.75" hidden="1" customHeight="1" x14ac:dyDescent="0.25">
      <c r="A226" s="10"/>
      <c r="B226" s="80" t="s">
        <v>8</v>
      </c>
      <c r="C226" s="44"/>
      <c r="D226" s="57"/>
      <c r="E226" s="57"/>
      <c r="F226" s="57"/>
    </row>
    <row r="227" spans="1:6" ht="51" hidden="1" customHeight="1" x14ac:dyDescent="0.25">
      <c r="A227" s="44" t="s">
        <v>19</v>
      </c>
      <c r="B227" s="85" t="s">
        <v>79</v>
      </c>
      <c r="C227" s="44" t="s">
        <v>37</v>
      </c>
      <c r="D227" s="57">
        <f>SUM(D229:D231)</f>
        <v>0</v>
      </c>
      <c r="E227" s="57">
        <f>SUM(E229:E231)</f>
        <v>0</v>
      </c>
      <c r="F227" s="57" t="s">
        <v>45</v>
      </c>
    </row>
    <row r="228" spans="1:6" s="65" customFormat="1" ht="18.75" hidden="1" customHeight="1" x14ac:dyDescent="0.25">
      <c r="A228" s="63"/>
      <c r="B228" s="81" t="s">
        <v>7</v>
      </c>
      <c r="C228" s="48"/>
      <c r="D228" s="6"/>
      <c r="E228" s="6"/>
      <c r="F228" s="57"/>
    </row>
    <row r="229" spans="1:6" s="65" customFormat="1" ht="18.75" hidden="1" customHeight="1" x14ac:dyDescent="0.25">
      <c r="A229" s="10"/>
      <c r="B229" s="80" t="s">
        <v>10</v>
      </c>
      <c r="C229" s="44"/>
      <c r="D229" s="57"/>
      <c r="E229" s="57"/>
      <c r="F229" s="57"/>
    </row>
    <row r="230" spans="1:6" s="65" customFormat="1" ht="18.75" hidden="1" customHeight="1" x14ac:dyDescent="0.25">
      <c r="A230" s="10"/>
      <c r="B230" s="81" t="s">
        <v>9</v>
      </c>
      <c r="C230" s="44"/>
      <c r="D230" s="57"/>
      <c r="E230" s="57"/>
      <c r="F230" s="57"/>
    </row>
    <row r="231" spans="1:6" s="65" customFormat="1" ht="18.75" hidden="1" customHeight="1" x14ac:dyDescent="0.25">
      <c r="A231" s="10"/>
      <c r="B231" s="80" t="s">
        <v>8</v>
      </c>
      <c r="C231" s="44"/>
      <c r="D231" s="57"/>
      <c r="E231" s="57"/>
      <c r="F231" s="57"/>
    </row>
    <row r="232" spans="1:6" ht="60.75" hidden="1" customHeight="1" x14ac:dyDescent="0.25">
      <c r="A232" s="44" t="s">
        <v>48</v>
      </c>
      <c r="B232" s="85" t="s">
        <v>80</v>
      </c>
      <c r="C232" s="44" t="s">
        <v>37</v>
      </c>
      <c r="D232" s="57">
        <f>SUM(D234:D236)</f>
        <v>0</v>
      </c>
      <c r="E232" s="57">
        <f>SUM(E234:E236)</f>
        <v>0</v>
      </c>
      <c r="F232" s="57" t="s">
        <v>45</v>
      </c>
    </row>
    <row r="233" spans="1:6" s="65" customFormat="1" ht="18.75" hidden="1" customHeight="1" x14ac:dyDescent="0.25">
      <c r="A233" s="63"/>
      <c r="B233" s="81" t="s">
        <v>7</v>
      </c>
      <c r="C233" s="48"/>
      <c r="D233" s="6"/>
      <c r="E233" s="6"/>
      <c r="F233" s="57"/>
    </row>
    <row r="234" spans="1:6" s="65" customFormat="1" ht="18.75" hidden="1" customHeight="1" x14ac:dyDescent="0.25">
      <c r="A234" s="10"/>
      <c r="B234" s="80" t="s">
        <v>10</v>
      </c>
      <c r="C234" s="44"/>
      <c r="D234" s="57"/>
      <c r="E234" s="57"/>
      <c r="F234" s="57"/>
    </row>
    <row r="235" spans="1:6" s="65" customFormat="1" ht="18.75" hidden="1" customHeight="1" x14ac:dyDescent="0.25">
      <c r="A235" s="10"/>
      <c r="B235" s="81" t="s">
        <v>9</v>
      </c>
      <c r="C235" s="44"/>
      <c r="D235" s="57"/>
      <c r="E235" s="57"/>
      <c r="F235" s="57"/>
    </row>
    <row r="236" spans="1:6" s="65" customFormat="1" ht="18.75" hidden="1" customHeight="1" x14ac:dyDescent="0.25">
      <c r="A236" s="10"/>
      <c r="B236" s="80" t="s">
        <v>8</v>
      </c>
      <c r="C236" s="44"/>
      <c r="D236" s="57"/>
      <c r="E236" s="57"/>
      <c r="F236" s="57"/>
    </row>
    <row r="237" spans="1:6" s="65" customFormat="1" ht="33.75" customHeight="1" x14ac:dyDescent="0.25">
      <c r="A237" s="63"/>
      <c r="B237" s="17" t="s">
        <v>81</v>
      </c>
      <c r="C237" s="48" t="s">
        <v>37</v>
      </c>
      <c r="D237" s="6">
        <f>SUM(D238,D269)</f>
        <v>3097831.3</v>
      </c>
      <c r="E237" s="45">
        <f>SUM(E238,E269)</f>
        <v>205000</v>
      </c>
      <c r="F237" s="57"/>
    </row>
    <row r="238" spans="1:6" s="65" customFormat="1" ht="24" customHeight="1" x14ac:dyDescent="0.25">
      <c r="A238" s="10"/>
      <c r="B238" s="17" t="s">
        <v>82</v>
      </c>
      <c r="C238" s="48" t="s">
        <v>37</v>
      </c>
      <c r="D238" s="6">
        <f t="shared" ref="D238" si="18">SUM(D244)+D239+D249+D264+D254+D259</f>
        <v>2687431.4</v>
      </c>
      <c r="E238" s="6">
        <f t="shared" ref="E238" si="19">SUM(E244)+E239+E249+E264+E254+E259</f>
        <v>0</v>
      </c>
      <c r="F238" s="57"/>
    </row>
    <row r="239" spans="1:6" ht="53.25" hidden="1" customHeight="1" x14ac:dyDescent="0.25">
      <c r="A239" s="44" t="s">
        <v>95</v>
      </c>
      <c r="B239" s="85" t="s">
        <v>52</v>
      </c>
      <c r="C239" s="44" t="s">
        <v>37</v>
      </c>
      <c r="D239" s="57">
        <f>SUM(D241:D243)</f>
        <v>0</v>
      </c>
      <c r="E239" s="57">
        <f>SUM(E241:E243)</f>
        <v>0</v>
      </c>
      <c r="F239" s="57" t="s">
        <v>45</v>
      </c>
    </row>
    <row r="240" spans="1:6" s="65" customFormat="1" ht="18.75" hidden="1" customHeight="1" x14ac:dyDescent="0.25">
      <c r="A240" s="63"/>
      <c r="B240" s="81" t="s">
        <v>7</v>
      </c>
      <c r="C240" s="48"/>
      <c r="D240" s="6"/>
      <c r="E240" s="6"/>
      <c r="F240" s="57"/>
    </row>
    <row r="241" spans="1:6" s="65" customFormat="1" ht="18.75" hidden="1" customHeight="1" x14ac:dyDescent="0.25">
      <c r="A241" s="10"/>
      <c r="B241" s="80" t="s">
        <v>10</v>
      </c>
      <c r="C241" s="44"/>
      <c r="D241" s="57"/>
      <c r="E241" s="57"/>
      <c r="F241" s="57"/>
    </row>
    <row r="242" spans="1:6" s="65" customFormat="1" ht="18.75" hidden="1" customHeight="1" x14ac:dyDescent="0.25">
      <c r="A242" s="10"/>
      <c r="B242" s="81" t="s">
        <v>125</v>
      </c>
      <c r="C242" s="44"/>
      <c r="D242" s="57"/>
      <c r="E242" s="57"/>
      <c r="F242" s="57"/>
    </row>
    <row r="243" spans="1:6" s="65" customFormat="1" ht="18.75" hidden="1" customHeight="1" x14ac:dyDescent="0.25">
      <c r="A243" s="10"/>
      <c r="B243" s="80" t="s">
        <v>8</v>
      </c>
      <c r="C243" s="44"/>
      <c r="D243" s="57"/>
      <c r="E243" s="57"/>
      <c r="F243" s="57"/>
    </row>
    <row r="244" spans="1:6" ht="53.25" hidden="1" customHeight="1" x14ac:dyDescent="0.25">
      <c r="A244" s="44" t="s">
        <v>19</v>
      </c>
      <c r="B244" s="86" t="s">
        <v>124</v>
      </c>
      <c r="C244" s="44" t="s">
        <v>37</v>
      </c>
      <c r="D244" s="57">
        <f>SUM(D246+D248+D247)</f>
        <v>0</v>
      </c>
      <c r="E244" s="57">
        <f>SUM(E246+E248+E247)</f>
        <v>0</v>
      </c>
      <c r="F244" s="57" t="s">
        <v>45</v>
      </c>
    </row>
    <row r="245" spans="1:6" s="65" customFormat="1" ht="18.75" hidden="1" customHeight="1" x14ac:dyDescent="0.25">
      <c r="A245" s="63"/>
      <c r="B245" s="81" t="s">
        <v>7</v>
      </c>
      <c r="C245" s="48"/>
      <c r="D245" s="6"/>
      <c r="E245" s="6"/>
      <c r="F245" s="57"/>
    </row>
    <row r="246" spans="1:6" s="65" customFormat="1" ht="18.75" hidden="1" customHeight="1" x14ac:dyDescent="0.25">
      <c r="A246" s="10"/>
      <c r="B246" s="80" t="s">
        <v>10</v>
      </c>
      <c r="C246" s="44"/>
      <c r="D246" s="57"/>
      <c r="E246" s="57"/>
      <c r="F246" s="57"/>
    </row>
    <row r="247" spans="1:6" s="65" customFormat="1" ht="18.75" hidden="1" customHeight="1" x14ac:dyDescent="0.25">
      <c r="A247" s="10"/>
      <c r="B247" s="81" t="s">
        <v>125</v>
      </c>
      <c r="C247" s="11"/>
      <c r="D247" s="57"/>
      <c r="E247" s="57"/>
      <c r="F247" s="57"/>
    </row>
    <row r="248" spans="1:6" s="65" customFormat="1" ht="18.75" hidden="1" customHeight="1" x14ac:dyDescent="0.25">
      <c r="A248" s="10"/>
      <c r="B248" s="80" t="s">
        <v>8</v>
      </c>
      <c r="C248" s="44"/>
      <c r="D248" s="57"/>
      <c r="E248" s="57"/>
      <c r="F248" s="57"/>
    </row>
    <row r="249" spans="1:6" ht="53.25" hidden="1" customHeight="1" x14ac:dyDescent="0.25">
      <c r="A249" s="44" t="s">
        <v>96</v>
      </c>
      <c r="B249" s="86" t="s">
        <v>134</v>
      </c>
      <c r="C249" s="44" t="s">
        <v>37</v>
      </c>
      <c r="D249" s="57">
        <f>SUM(D251+D253+D252)</f>
        <v>0</v>
      </c>
      <c r="E249" s="57">
        <f>SUM(E251+E253+E252)</f>
        <v>0</v>
      </c>
      <c r="F249" s="57" t="s">
        <v>45</v>
      </c>
    </row>
    <row r="250" spans="1:6" s="65" customFormat="1" ht="18.75" hidden="1" customHeight="1" x14ac:dyDescent="0.25">
      <c r="A250" s="63"/>
      <c r="B250" s="81" t="s">
        <v>7</v>
      </c>
      <c r="C250" s="48"/>
      <c r="D250" s="6"/>
      <c r="E250" s="6"/>
      <c r="F250" s="57"/>
    </row>
    <row r="251" spans="1:6" s="65" customFormat="1" ht="18.75" hidden="1" customHeight="1" x14ac:dyDescent="0.25">
      <c r="A251" s="10"/>
      <c r="B251" s="80" t="s">
        <v>10</v>
      </c>
      <c r="C251" s="44"/>
      <c r="D251" s="57"/>
      <c r="E251" s="57"/>
      <c r="F251" s="57"/>
    </row>
    <row r="252" spans="1:6" s="65" customFormat="1" ht="18.75" hidden="1" customHeight="1" x14ac:dyDescent="0.25">
      <c r="A252" s="10"/>
      <c r="B252" s="81" t="s">
        <v>125</v>
      </c>
      <c r="C252" s="11"/>
      <c r="D252" s="57"/>
      <c r="E252" s="57"/>
      <c r="F252" s="57"/>
    </row>
    <row r="253" spans="1:6" s="65" customFormat="1" ht="18.75" hidden="1" customHeight="1" x14ac:dyDescent="0.25">
      <c r="A253" s="10"/>
      <c r="B253" s="80" t="s">
        <v>8</v>
      </c>
      <c r="C253" s="44"/>
      <c r="D253" s="57"/>
      <c r="E253" s="57"/>
      <c r="F253" s="57"/>
    </row>
    <row r="254" spans="1:6" ht="53.25" hidden="1" customHeight="1" x14ac:dyDescent="0.25">
      <c r="A254" s="44" t="s">
        <v>97</v>
      </c>
      <c r="B254" s="86" t="s">
        <v>124</v>
      </c>
      <c r="C254" s="44" t="s">
        <v>37</v>
      </c>
      <c r="D254" s="57">
        <f>SUM(D256+D258+D257)</f>
        <v>0</v>
      </c>
      <c r="E254" s="57">
        <f>SUM(E256+E258+E257)</f>
        <v>0</v>
      </c>
      <c r="F254" s="57" t="s">
        <v>45</v>
      </c>
    </row>
    <row r="255" spans="1:6" s="65" customFormat="1" ht="18.75" hidden="1" customHeight="1" x14ac:dyDescent="0.25">
      <c r="A255" s="63"/>
      <c r="B255" s="81" t="s">
        <v>7</v>
      </c>
      <c r="C255" s="48"/>
      <c r="D255" s="6"/>
      <c r="E255" s="6"/>
      <c r="F255" s="57"/>
    </row>
    <row r="256" spans="1:6" s="65" customFormat="1" ht="18.75" hidden="1" customHeight="1" x14ac:dyDescent="0.25">
      <c r="A256" s="10"/>
      <c r="B256" s="80" t="s">
        <v>10</v>
      </c>
      <c r="C256" s="44"/>
      <c r="D256" s="57"/>
      <c r="E256" s="57"/>
      <c r="F256" s="57"/>
    </row>
    <row r="257" spans="1:11" s="65" customFormat="1" ht="18.75" hidden="1" customHeight="1" x14ac:dyDescent="0.25">
      <c r="A257" s="10"/>
      <c r="B257" s="81" t="s">
        <v>125</v>
      </c>
      <c r="C257" s="11"/>
      <c r="D257" s="57"/>
      <c r="E257" s="57"/>
      <c r="F257" s="57"/>
    </row>
    <row r="258" spans="1:11" s="65" customFormat="1" ht="18.75" hidden="1" customHeight="1" x14ac:dyDescent="0.25">
      <c r="A258" s="10"/>
      <c r="B258" s="80" t="s">
        <v>8</v>
      </c>
      <c r="C258" s="44"/>
      <c r="D258" s="57"/>
      <c r="E258" s="57"/>
      <c r="F258" s="57"/>
    </row>
    <row r="259" spans="1:11" ht="53.25" customHeight="1" x14ac:dyDescent="0.25">
      <c r="A259" s="44" t="s">
        <v>97</v>
      </c>
      <c r="B259" s="84" t="s">
        <v>141</v>
      </c>
      <c r="C259" s="44" t="s">
        <v>37</v>
      </c>
      <c r="D259" s="57">
        <f>SUM(D261+D263+D262)</f>
        <v>779071.2</v>
      </c>
      <c r="E259" s="57">
        <f>SUM(E261+E263+E262)</f>
        <v>0</v>
      </c>
      <c r="F259" s="57" t="s">
        <v>45</v>
      </c>
    </row>
    <row r="260" spans="1:11" s="65" customFormat="1" ht="18.75" customHeight="1" x14ac:dyDescent="0.25">
      <c r="A260" s="63"/>
      <c r="B260" s="47" t="s">
        <v>7</v>
      </c>
      <c r="C260" s="44"/>
      <c r="D260" s="6"/>
      <c r="E260" s="6"/>
      <c r="F260" s="57"/>
    </row>
    <row r="261" spans="1:11" s="65" customFormat="1" ht="18.75" customHeight="1" x14ac:dyDescent="0.25">
      <c r="A261" s="10"/>
      <c r="B261" s="7" t="s">
        <v>10</v>
      </c>
      <c r="C261" s="44"/>
      <c r="D261" s="57">
        <f>151201+54474.5</f>
        <v>205675.5</v>
      </c>
      <c r="E261" s="57"/>
      <c r="F261" s="57"/>
      <c r="K261" s="71"/>
    </row>
    <row r="262" spans="1:11" s="65" customFormat="1" ht="18.75" customHeight="1" x14ac:dyDescent="0.25">
      <c r="A262" s="10"/>
      <c r="B262" s="47" t="s">
        <v>125</v>
      </c>
      <c r="C262" s="11"/>
      <c r="D262" s="57">
        <f>421528.2+151867.5</f>
        <v>573395.69999999995</v>
      </c>
      <c r="E262" s="57"/>
      <c r="F262" s="57"/>
      <c r="K262" s="71"/>
    </row>
    <row r="263" spans="1:11" s="65" customFormat="1" ht="18.75" hidden="1" customHeight="1" x14ac:dyDescent="0.25">
      <c r="A263" s="10"/>
      <c r="B263" s="80" t="s">
        <v>8</v>
      </c>
      <c r="C263" s="44"/>
      <c r="D263" s="57"/>
      <c r="E263" s="57"/>
      <c r="F263" s="57"/>
      <c r="K263" s="71"/>
    </row>
    <row r="264" spans="1:11" ht="53.25" customHeight="1" x14ac:dyDescent="0.25">
      <c r="A264" s="44" t="s">
        <v>98</v>
      </c>
      <c r="B264" s="84" t="s">
        <v>142</v>
      </c>
      <c r="C264" s="44" t="s">
        <v>37</v>
      </c>
      <c r="D264" s="57">
        <f>SUM(D266+D268+D267)</f>
        <v>1908360.2</v>
      </c>
      <c r="E264" s="57">
        <f>SUM(E266+E268+E267)</f>
        <v>0</v>
      </c>
      <c r="F264" s="57" t="s">
        <v>45</v>
      </c>
    </row>
    <row r="265" spans="1:11" s="65" customFormat="1" ht="18.75" customHeight="1" x14ac:dyDescent="0.25">
      <c r="A265" s="63"/>
      <c r="B265" s="47" t="s">
        <v>7</v>
      </c>
      <c r="C265" s="44"/>
      <c r="D265" s="6"/>
      <c r="E265" s="6"/>
      <c r="F265" s="57"/>
    </row>
    <row r="266" spans="1:11" s="65" customFormat="1" ht="18.75" customHeight="1" x14ac:dyDescent="0.25">
      <c r="A266" s="10"/>
      <c r="B266" s="7" t="s">
        <v>10</v>
      </c>
      <c r="C266" s="44"/>
      <c r="D266" s="57">
        <v>261449.5</v>
      </c>
      <c r="E266" s="57"/>
      <c r="F266" s="57"/>
    </row>
    <row r="267" spans="1:11" s="65" customFormat="1" ht="18.75" customHeight="1" x14ac:dyDescent="0.25">
      <c r="A267" s="10"/>
      <c r="B267" s="47" t="s">
        <v>125</v>
      </c>
      <c r="C267" s="11"/>
      <c r="D267" s="58">
        <v>728888</v>
      </c>
      <c r="E267" s="57"/>
      <c r="F267" s="57"/>
    </row>
    <row r="268" spans="1:11" s="65" customFormat="1" ht="18.75" customHeight="1" x14ac:dyDescent="0.25">
      <c r="A268" s="10"/>
      <c r="B268" s="7" t="s">
        <v>8</v>
      </c>
      <c r="C268" s="44"/>
      <c r="D268" s="57">
        <v>918022.7</v>
      </c>
      <c r="E268" s="57"/>
      <c r="F268" s="57"/>
    </row>
    <row r="269" spans="1:11" s="65" customFormat="1" ht="54" customHeight="1" x14ac:dyDescent="0.25">
      <c r="A269" s="63"/>
      <c r="B269" s="17" t="s">
        <v>111</v>
      </c>
      <c r="C269" s="48" t="s">
        <v>37</v>
      </c>
      <c r="D269" s="6">
        <f>D270+D278</f>
        <v>410399.89999999997</v>
      </c>
      <c r="E269" s="45">
        <f>E270+E274</f>
        <v>205000</v>
      </c>
      <c r="F269" s="57"/>
    </row>
    <row r="270" spans="1:11" ht="63.75" customHeight="1" x14ac:dyDescent="0.25">
      <c r="A270" s="10" t="s">
        <v>99</v>
      </c>
      <c r="B270" s="76" t="s">
        <v>160</v>
      </c>
      <c r="C270" s="44" t="s">
        <v>37</v>
      </c>
      <c r="D270" s="57">
        <f>SUM(D272+D273)</f>
        <v>19999.3</v>
      </c>
      <c r="E270" s="58">
        <f>SUM(E272+E273)</f>
        <v>190000</v>
      </c>
      <c r="F270" s="57" t="s">
        <v>45</v>
      </c>
    </row>
    <row r="271" spans="1:11" s="65" customFormat="1" ht="18.75" customHeight="1" x14ac:dyDescent="0.25">
      <c r="A271" s="63"/>
      <c r="B271" s="47" t="s">
        <v>7</v>
      </c>
      <c r="C271" s="48"/>
      <c r="D271" s="6"/>
      <c r="E271" s="45"/>
      <c r="F271" s="57"/>
    </row>
    <row r="272" spans="1:11" s="65" customFormat="1" ht="18.75" customHeight="1" x14ac:dyDescent="0.25">
      <c r="A272" s="10"/>
      <c r="B272" s="7" t="s">
        <v>10</v>
      </c>
      <c r="C272" s="44"/>
      <c r="D272" s="58">
        <v>5280</v>
      </c>
      <c r="E272" s="58">
        <v>50160</v>
      </c>
      <c r="F272" s="57"/>
    </row>
    <row r="273" spans="1:11" s="65" customFormat="1" ht="18.75" customHeight="1" x14ac:dyDescent="0.25">
      <c r="A273" s="10"/>
      <c r="B273" s="47" t="s">
        <v>125</v>
      </c>
      <c r="C273" s="11"/>
      <c r="D273" s="57">
        <v>14719.3</v>
      </c>
      <c r="E273" s="58">
        <v>139840</v>
      </c>
      <c r="F273" s="57"/>
    </row>
    <row r="274" spans="1:11" ht="62.25" customHeight="1" x14ac:dyDescent="0.25">
      <c r="A274" s="44" t="s">
        <v>100</v>
      </c>
      <c r="B274" s="76" t="s">
        <v>161</v>
      </c>
      <c r="C274" s="44" t="s">
        <v>37</v>
      </c>
      <c r="D274" s="57">
        <f>SUM(D276:D277)</f>
        <v>0</v>
      </c>
      <c r="E274" s="58">
        <f>SUM(E276:E277)</f>
        <v>15000</v>
      </c>
      <c r="F274" s="57" t="s">
        <v>45</v>
      </c>
    </row>
    <row r="275" spans="1:11" s="65" customFormat="1" ht="18.75" customHeight="1" x14ac:dyDescent="0.25">
      <c r="A275" s="63"/>
      <c r="B275" s="47" t="s">
        <v>7</v>
      </c>
      <c r="C275" s="48"/>
      <c r="D275" s="6"/>
      <c r="E275" s="45"/>
      <c r="F275" s="57"/>
    </row>
    <row r="276" spans="1:11" s="65" customFormat="1" ht="18.75" customHeight="1" x14ac:dyDescent="0.25">
      <c r="A276" s="10"/>
      <c r="B276" s="7" t="s">
        <v>10</v>
      </c>
      <c r="C276" s="44"/>
      <c r="D276" s="57"/>
      <c r="E276" s="58">
        <v>3960</v>
      </c>
      <c r="F276" s="57"/>
      <c r="J276" s="46"/>
    </row>
    <row r="277" spans="1:11" s="65" customFormat="1" ht="18.75" customHeight="1" x14ac:dyDescent="0.25">
      <c r="A277" s="10"/>
      <c r="B277" s="47" t="s">
        <v>125</v>
      </c>
      <c r="C277" s="11"/>
      <c r="D277" s="57"/>
      <c r="E277" s="58">
        <v>11040</v>
      </c>
      <c r="F277" s="57"/>
    </row>
    <row r="278" spans="1:11" ht="60" customHeight="1" x14ac:dyDescent="0.25">
      <c r="A278" s="44" t="s">
        <v>101</v>
      </c>
      <c r="B278" s="76" t="s">
        <v>162</v>
      </c>
      <c r="C278" s="44" t="s">
        <v>37</v>
      </c>
      <c r="D278" s="57">
        <f>SUM(D280:D281)</f>
        <v>390400.6</v>
      </c>
      <c r="E278" s="57">
        <f>SUM(E280:E281)</f>
        <v>0</v>
      </c>
      <c r="F278" s="57" t="s">
        <v>45</v>
      </c>
    </row>
    <row r="279" spans="1:11" s="65" customFormat="1" ht="18.75" customHeight="1" x14ac:dyDescent="0.25">
      <c r="A279" s="63"/>
      <c r="B279" s="47" t="s">
        <v>7</v>
      </c>
      <c r="C279" s="48"/>
      <c r="D279" s="6"/>
      <c r="E279" s="6"/>
      <c r="F279" s="57"/>
    </row>
    <row r="280" spans="1:11" s="65" customFormat="1" ht="18.75" customHeight="1" x14ac:dyDescent="0.25">
      <c r="A280" s="10"/>
      <c r="B280" s="7" t="s">
        <v>10</v>
      </c>
      <c r="C280" s="44"/>
      <c r="D280" s="58">
        <v>103066</v>
      </c>
      <c r="E280" s="57"/>
      <c r="F280" s="57"/>
      <c r="J280" s="46"/>
    </row>
    <row r="281" spans="1:11" s="65" customFormat="1" ht="18.75" customHeight="1" x14ac:dyDescent="0.25">
      <c r="A281" s="10"/>
      <c r="B281" s="47" t="s">
        <v>125</v>
      </c>
      <c r="C281" s="11"/>
      <c r="D281" s="57">
        <v>287334.59999999998</v>
      </c>
      <c r="E281" s="57"/>
      <c r="F281" s="57"/>
    </row>
    <row r="282" spans="1:11" s="65" customFormat="1" ht="28.5" customHeight="1" x14ac:dyDescent="0.25">
      <c r="A282" s="14" t="s">
        <v>91</v>
      </c>
      <c r="B282" s="30" t="s">
        <v>86</v>
      </c>
      <c r="C282" s="18" t="s">
        <v>92</v>
      </c>
      <c r="D282" s="51">
        <f>D283</f>
        <v>19023</v>
      </c>
      <c r="E282" s="51">
        <f>E283</f>
        <v>135000</v>
      </c>
      <c r="F282" s="57"/>
    </row>
    <row r="283" spans="1:11" s="37" customFormat="1" ht="25.5" customHeight="1" x14ac:dyDescent="0.25">
      <c r="A283" s="40"/>
      <c r="B283" s="41" t="s">
        <v>116</v>
      </c>
      <c r="C283" s="42" t="s">
        <v>87</v>
      </c>
      <c r="D283" s="52">
        <f>D285</f>
        <v>19023</v>
      </c>
      <c r="E283" s="52">
        <f>E285</f>
        <v>135000</v>
      </c>
      <c r="F283" s="39"/>
    </row>
    <row r="284" spans="1:11" s="37" customFormat="1" ht="46.5" customHeight="1" x14ac:dyDescent="0.25">
      <c r="A284" s="40"/>
      <c r="B284" s="20" t="s">
        <v>117</v>
      </c>
      <c r="C284" s="18" t="s">
        <v>87</v>
      </c>
      <c r="D284" s="52">
        <f>D285</f>
        <v>19023</v>
      </c>
      <c r="E284" s="52">
        <f>E285</f>
        <v>135000</v>
      </c>
      <c r="F284" s="39"/>
    </row>
    <row r="285" spans="1:11" s="65" customFormat="1" ht="48.75" customHeight="1" x14ac:dyDescent="0.25">
      <c r="A285" s="31"/>
      <c r="B285" s="17" t="s">
        <v>106</v>
      </c>
      <c r="C285" s="18" t="s">
        <v>87</v>
      </c>
      <c r="D285" s="51">
        <f>D287+D288</f>
        <v>19023</v>
      </c>
      <c r="E285" s="51">
        <f>E287+E288</f>
        <v>135000</v>
      </c>
      <c r="F285" s="57"/>
    </row>
    <row r="286" spans="1:11" s="65" customFormat="1" ht="18.75" customHeight="1" x14ac:dyDescent="0.25">
      <c r="A286" s="31"/>
      <c r="B286" s="19" t="s">
        <v>7</v>
      </c>
      <c r="C286" s="18"/>
      <c r="D286" s="51"/>
      <c r="E286" s="51"/>
      <c r="F286" s="57"/>
      <c r="K286" s="72"/>
    </row>
    <row r="287" spans="1:11" s="65" customFormat="1" ht="18.75" customHeight="1" x14ac:dyDescent="0.25">
      <c r="A287" s="31"/>
      <c r="B287" s="7" t="s">
        <v>10</v>
      </c>
      <c r="C287" s="18"/>
      <c r="D287" s="43">
        <f>D295+D291</f>
        <v>5023</v>
      </c>
      <c r="E287" s="43">
        <f>E295+E291</f>
        <v>35640</v>
      </c>
      <c r="F287" s="57"/>
      <c r="K287" s="71"/>
    </row>
    <row r="288" spans="1:11" s="65" customFormat="1" ht="18.75" customHeight="1" x14ac:dyDescent="0.25">
      <c r="A288" s="31"/>
      <c r="B288" s="47" t="s">
        <v>125</v>
      </c>
      <c r="C288" s="18"/>
      <c r="D288" s="43">
        <f>D296+D292</f>
        <v>14000</v>
      </c>
      <c r="E288" s="43">
        <f>E296+E292</f>
        <v>99360</v>
      </c>
      <c r="F288" s="57"/>
      <c r="K288" s="73"/>
    </row>
    <row r="289" spans="1:11" ht="60.75" customHeight="1" x14ac:dyDescent="0.25">
      <c r="A289" s="44" t="s">
        <v>102</v>
      </c>
      <c r="B289" s="76" t="s">
        <v>154</v>
      </c>
      <c r="C289" s="44" t="s">
        <v>87</v>
      </c>
      <c r="D289" s="58">
        <f>D291+D292</f>
        <v>8153</v>
      </c>
      <c r="E289" s="58">
        <f>E291+E292</f>
        <v>0</v>
      </c>
      <c r="F289" s="57" t="s">
        <v>45</v>
      </c>
      <c r="K289" s="72"/>
    </row>
    <row r="290" spans="1:11" s="65" customFormat="1" ht="18.75" customHeight="1" x14ac:dyDescent="0.25">
      <c r="A290" s="31"/>
      <c r="B290" s="19" t="s">
        <v>7</v>
      </c>
      <c r="C290" s="16"/>
      <c r="D290" s="43"/>
      <c r="E290" s="43"/>
      <c r="F290" s="57"/>
      <c r="K290" s="71"/>
    </row>
    <row r="291" spans="1:11" s="65" customFormat="1" ht="18.75" customHeight="1" x14ac:dyDescent="0.25">
      <c r="A291" s="31"/>
      <c r="B291" s="7" t="s">
        <v>10</v>
      </c>
      <c r="C291" s="16"/>
      <c r="D291" s="43">
        <v>2153</v>
      </c>
      <c r="E291" s="43"/>
      <c r="F291" s="57"/>
      <c r="K291" s="73"/>
    </row>
    <row r="292" spans="1:11" s="65" customFormat="1" ht="18.75" customHeight="1" x14ac:dyDescent="0.25">
      <c r="A292" s="31"/>
      <c r="B292" s="47" t="s">
        <v>125</v>
      </c>
      <c r="C292" s="16"/>
      <c r="D292" s="43">
        <v>6000</v>
      </c>
      <c r="E292" s="43"/>
      <c r="F292" s="57"/>
    </row>
    <row r="293" spans="1:11" ht="60" customHeight="1" x14ac:dyDescent="0.25">
      <c r="A293" s="44" t="s">
        <v>103</v>
      </c>
      <c r="B293" s="76" t="s">
        <v>155</v>
      </c>
      <c r="C293" s="44" t="s">
        <v>87</v>
      </c>
      <c r="D293" s="58">
        <f>D295+D296</f>
        <v>10870</v>
      </c>
      <c r="E293" s="58">
        <f>E295+E296</f>
        <v>135000</v>
      </c>
      <c r="F293" s="57" t="s">
        <v>45</v>
      </c>
    </row>
    <row r="294" spans="1:11" s="65" customFormat="1" ht="18.75" customHeight="1" x14ac:dyDescent="0.25">
      <c r="A294" s="31"/>
      <c r="B294" s="19" t="s">
        <v>7</v>
      </c>
      <c r="C294" s="16"/>
      <c r="D294" s="43"/>
      <c r="E294" s="43"/>
      <c r="F294" s="57"/>
    </row>
    <row r="295" spans="1:11" s="65" customFormat="1" ht="18.75" customHeight="1" x14ac:dyDescent="0.25">
      <c r="A295" s="31"/>
      <c r="B295" s="7" t="s">
        <v>10</v>
      </c>
      <c r="C295" s="16"/>
      <c r="D295" s="43">
        <v>2870</v>
      </c>
      <c r="E295" s="43">
        <v>35640</v>
      </c>
      <c r="F295" s="57"/>
    </row>
    <row r="296" spans="1:11" s="65" customFormat="1" ht="18.75" customHeight="1" x14ac:dyDescent="0.25">
      <c r="A296" s="31"/>
      <c r="B296" s="47" t="s">
        <v>125</v>
      </c>
      <c r="C296" s="16"/>
      <c r="D296" s="43">
        <v>8000</v>
      </c>
      <c r="E296" s="43">
        <v>99360</v>
      </c>
      <c r="F296" s="57"/>
    </row>
    <row r="297" spans="1:11" s="65" customFormat="1" ht="18.75" hidden="1" customHeight="1" x14ac:dyDescent="0.25">
      <c r="A297" s="14" t="s">
        <v>91</v>
      </c>
      <c r="B297" s="87" t="s">
        <v>30</v>
      </c>
      <c r="C297" s="48" t="s">
        <v>31</v>
      </c>
      <c r="D297" s="6">
        <f>SUM(D299:D301)</f>
        <v>0</v>
      </c>
      <c r="E297" s="6">
        <f>SUM(E299:E301)</f>
        <v>0</v>
      </c>
      <c r="F297" s="57">
        <f>SUM(F299:F301)</f>
        <v>0</v>
      </c>
      <c r="K297" s="2"/>
    </row>
    <row r="298" spans="1:11" ht="18.75" hidden="1" customHeight="1" x14ac:dyDescent="0.25">
      <c r="A298" s="48"/>
      <c r="B298" s="81" t="s">
        <v>7</v>
      </c>
      <c r="C298" s="44"/>
      <c r="D298" s="57"/>
      <c r="E298" s="57"/>
      <c r="F298" s="57"/>
      <c r="K298" s="74"/>
    </row>
    <row r="299" spans="1:11" ht="18.75" hidden="1" customHeight="1" x14ac:dyDescent="0.25">
      <c r="A299" s="48"/>
      <c r="B299" s="80" t="s">
        <v>10</v>
      </c>
      <c r="C299" s="44"/>
      <c r="D299" s="57">
        <f t="shared" ref="D299" si="20">D306</f>
        <v>0</v>
      </c>
      <c r="E299" s="57">
        <f t="shared" ref="E299:E300" si="21">E306</f>
        <v>0</v>
      </c>
      <c r="F299" s="15">
        <f t="shared" ref="E299:F301" si="22">F306</f>
        <v>0</v>
      </c>
      <c r="K299" s="74"/>
    </row>
    <row r="300" spans="1:11" ht="18.75" hidden="1" customHeight="1" x14ac:dyDescent="0.25">
      <c r="A300" s="48"/>
      <c r="B300" s="81" t="s">
        <v>125</v>
      </c>
      <c r="C300" s="44"/>
      <c r="D300" s="57">
        <f t="shared" ref="D300" si="23">D307</f>
        <v>0</v>
      </c>
      <c r="E300" s="57">
        <f t="shared" si="21"/>
        <v>0</v>
      </c>
      <c r="F300" s="15">
        <f t="shared" si="22"/>
        <v>0</v>
      </c>
    </row>
    <row r="301" spans="1:11" ht="18.75" hidden="1" customHeight="1" x14ac:dyDescent="0.25">
      <c r="A301" s="48"/>
      <c r="B301" s="80" t="s">
        <v>8</v>
      </c>
      <c r="C301" s="44"/>
      <c r="D301" s="57">
        <f t="shared" ref="D301" si="24">D308</f>
        <v>0</v>
      </c>
      <c r="E301" s="57">
        <f t="shared" si="22"/>
        <v>0</v>
      </c>
      <c r="F301" s="15">
        <f t="shared" si="22"/>
        <v>0</v>
      </c>
    </row>
    <row r="302" spans="1:11" s="37" customFormat="1" ht="18.75" hidden="1" customHeight="1" x14ac:dyDescent="0.25">
      <c r="A302" s="34"/>
      <c r="B302" s="82" t="s">
        <v>118</v>
      </c>
      <c r="C302" s="34" t="s">
        <v>119</v>
      </c>
      <c r="D302" s="35">
        <f t="shared" ref="D302:E303" si="25">D303</f>
        <v>0</v>
      </c>
      <c r="E302" s="35">
        <f t="shared" si="25"/>
        <v>0</v>
      </c>
      <c r="F302" s="36"/>
    </row>
    <row r="303" spans="1:11" s="65" customFormat="1" ht="49.5" hidden="1" customHeight="1" x14ac:dyDescent="0.25">
      <c r="A303" s="48"/>
      <c r="B303" s="20" t="s">
        <v>32</v>
      </c>
      <c r="C303" s="48" t="s">
        <v>119</v>
      </c>
      <c r="D303" s="6">
        <f t="shared" si="25"/>
        <v>0</v>
      </c>
      <c r="E303" s="6">
        <f t="shared" si="25"/>
        <v>0</v>
      </c>
      <c r="F303" s="57"/>
    </row>
    <row r="304" spans="1:11" ht="60.75" hidden="1" customHeight="1" x14ac:dyDescent="0.25">
      <c r="A304" s="44" t="s">
        <v>100</v>
      </c>
      <c r="B304" s="76" t="s">
        <v>33</v>
      </c>
      <c r="C304" s="44" t="s">
        <v>119</v>
      </c>
      <c r="D304" s="57">
        <f>SUM(D306:D308)</f>
        <v>0</v>
      </c>
      <c r="E304" s="57">
        <f>SUM(E306:E308)</f>
        <v>0</v>
      </c>
      <c r="F304" s="57" t="s">
        <v>26</v>
      </c>
    </row>
    <row r="305" spans="1:14" s="65" customFormat="1" ht="18.75" hidden="1" customHeight="1" x14ac:dyDescent="0.25">
      <c r="A305" s="48"/>
      <c r="B305" s="80" t="s">
        <v>7</v>
      </c>
      <c r="C305" s="44"/>
      <c r="D305" s="57"/>
      <c r="E305" s="57"/>
      <c r="F305" s="57"/>
    </row>
    <row r="306" spans="1:14" s="65" customFormat="1" ht="18.75" hidden="1" customHeight="1" x14ac:dyDescent="0.25">
      <c r="A306" s="48"/>
      <c r="B306" s="80" t="s">
        <v>10</v>
      </c>
      <c r="C306" s="48"/>
      <c r="D306" s="57"/>
      <c r="E306" s="57"/>
      <c r="F306" s="57"/>
    </row>
    <row r="307" spans="1:14" s="65" customFormat="1" ht="18.75" hidden="1" customHeight="1" x14ac:dyDescent="0.25">
      <c r="A307" s="48"/>
      <c r="B307" s="81" t="s">
        <v>125</v>
      </c>
      <c r="C307" s="44"/>
      <c r="D307" s="57"/>
      <c r="E307" s="57"/>
      <c r="F307" s="57"/>
      <c r="J307" s="53"/>
      <c r="K307" s="53"/>
      <c r="L307" s="53"/>
      <c r="M307" s="53"/>
      <c r="N307" s="69"/>
    </row>
    <row r="308" spans="1:14" s="65" customFormat="1" ht="18.75" hidden="1" customHeight="1" x14ac:dyDescent="0.25">
      <c r="A308" s="48"/>
      <c r="B308" s="80" t="s">
        <v>8</v>
      </c>
      <c r="C308" s="44"/>
      <c r="D308" s="57"/>
      <c r="E308" s="57"/>
      <c r="F308" s="57"/>
    </row>
    <row r="309" spans="1:14" s="65" customFormat="1" ht="30" customHeight="1" x14ac:dyDescent="0.25">
      <c r="A309" s="18" t="s">
        <v>93</v>
      </c>
      <c r="B309" s="32" t="s">
        <v>53</v>
      </c>
      <c r="C309" s="9" t="s">
        <v>54</v>
      </c>
      <c r="D309" s="6">
        <f>D311+D312</f>
        <v>460621.69999999995</v>
      </c>
      <c r="E309" s="6">
        <f>E311+E312</f>
        <v>190196.4</v>
      </c>
      <c r="F309" s="57"/>
    </row>
    <row r="310" spans="1:14" s="65" customFormat="1" ht="18.75" customHeight="1" x14ac:dyDescent="0.25">
      <c r="A310" s="10"/>
      <c r="B310" s="47" t="s">
        <v>7</v>
      </c>
      <c r="C310" s="44"/>
      <c r="D310" s="57"/>
      <c r="E310" s="57"/>
      <c r="F310" s="57"/>
    </row>
    <row r="311" spans="1:14" s="65" customFormat="1" ht="18.75" customHeight="1" x14ac:dyDescent="0.25">
      <c r="A311" s="10"/>
      <c r="B311" s="7" t="s">
        <v>10</v>
      </c>
      <c r="C311" s="44"/>
      <c r="D311" s="58">
        <f>D319+D324+D328+D332</f>
        <v>121605</v>
      </c>
      <c r="E311" s="58">
        <f>E319+E324+E328+E332+E336</f>
        <v>50213</v>
      </c>
      <c r="F311" s="57"/>
    </row>
    <row r="312" spans="1:14" s="65" customFormat="1" ht="18.75" customHeight="1" x14ac:dyDescent="0.25">
      <c r="A312" s="10"/>
      <c r="B312" s="47" t="s">
        <v>125</v>
      </c>
      <c r="C312" s="44"/>
      <c r="D312" s="57">
        <f>D320+D325+D329+D333</f>
        <v>339016.69999999995</v>
      </c>
      <c r="E312" s="57">
        <f>E320+E325+E329+E333+E337</f>
        <v>139983.4</v>
      </c>
      <c r="F312" s="57"/>
    </row>
    <row r="313" spans="1:14" s="65" customFormat="1" ht="18.75" hidden="1" customHeight="1" x14ac:dyDescent="0.25">
      <c r="A313" s="10"/>
      <c r="B313" s="80" t="s">
        <v>8</v>
      </c>
      <c r="C313" s="44"/>
      <c r="D313" s="57">
        <v>0</v>
      </c>
      <c r="E313" s="57">
        <v>0</v>
      </c>
      <c r="F313" s="57"/>
    </row>
    <row r="314" spans="1:14" s="65" customFormat="1" ht="32.25" customHeight="1" x14ac:dyDescent="0.25">
      <c r="A314" s="33"/>
      <c r="B314" s="17" t="s">
        <v>83</v>
      </c>
      <c r="C314" s="45" t="s">
        <v>56</v>
      </c>
      <c r="D314" s="6">
        <f t="shared" ref="D314:E315" si="26">D315</f>
        <v>460621.69999999995</v>
      </c>
      <c r="E314" s="6">
        <f t="shared" si="26"/>
        <v>190196.4</v>
      </c>
      <c r="F314" s="57"/>
    </row>
    <row r="315" spans="1:14" s="65" customFormat="1" ht="45" customHeight="1" x14ac:dyDescent="0.25">
      <c r="A315" s="10"/>
      <c r="B315" s="87" t="s">
        <v>55</v>
      </c>
      <c r="C315" s="45" t="s">
        <v>56</v>
      </c>
      <c r="D315" s="6">
        <f t="shared" si="26"/>
        <v>460621.69999999995</v>
      </c>
      <c r="E315" s="6">
        <f t="shared" si="26"/>
        <v>190196.4</v>
      </c>
      <c r="F315" s="57"/>
    </row>
    <row r="316" spans="1:14" s="65" customFormat="1" ht="63" customHeight="1" x14ac:dyDescent="0.25">
      <c r="A316" s="10"/>
      <c r="B316" s="20" t="s">
        <v>57</v>
      </c>
      <c r="C316" s="48" t="s">
        <v>56</v>
      </c>
      <c r="D316" s="6">
        <f>D317+D322+D326+D330</f>
        <v>460621.69999999995</v>
      </c>
      <c r="E316" s="6">
        <f>E317+E322+E326+E330+E334</f>
        <v>190196.4</v>
      </c>
      <c r="F316" s="57"/>
    </row>
    <row r="317" spans="1:14" ht="60.75" customHeight="1" x14ac:dyDescent="0.25">
      <c r="A317" s="44" t="s">
        <v>104</v>
      </c>
      <c r="B317" s="76" t="s">
        <v>140</v>
      </c>
      <c r="C317" s="58" t="s">
        <v>56</v>
      </c>
      <c r="D317" s="58">
        <f>SUM(D319:D320)</f>
        <v>146939</v>
      </c>
      <c r="E317" s="57">
        <f>SUM(E319:E320)</f>
        <v>0</v>
      </c>
      <c r="F317" s="57" t="s">
        <v>45</v>
      </c>
    </row>
    <row r="318" spans="1:14" s="65" customFormat="1" ht="18.75" customHeight="1" x14ac:dyDescent="0.25">
      <c r="A318" s="10"/>
      <c r="B318" s="47" t="s">
        <v>7</v>
      </c>
      <c r="C318" s="44"/>
      <c r="D318" s="58"/>
      <c r="E318" s="57"/>
      <c r="F318" s="57"/>
    </row>
    <row r="319" spans="1:14" s="65" customFormat="1" ht="18.75" customHeight="1" x14ac:dyDescent="0.25">
      <c r="A319" s="10"/>
      <c r="B319" s="7" t="s">
        <v>10</v>
      </c>
      <c r="C319" s="44"/>
      <c r="D319" s="58">
        <v>38792</v>
      </c>
      <c r="E319" s="57"/>
      <c r="F319" s="57"/>
      <c r="I319" s="2"/>
    </row>
    <row r="320" spans="1:14" s="65" customFormat="1" ht="18.75" customHeight="1" x14ac:dyDescent="0.25">
      <c r="A320" s="10"/>
      <c r="B320" s="47" t="s">
        <v>125</v>
      </c>
      <c r="C320" s="44"/>
      <c r="D320" s="58">
        <v>108147</v>
      </c>
      <c r="E320" s="57"/>
      <c r="F320" s="57"/>
    </row>
    <row r="321" spans="1:11" s="65" customFormat="1" ht="18.75" hidden="1" customHeight="1" x14ac:dyDescent="0.25">
      <c r="A321" s="10"/>
      <c r="B321" s="80" t="s">
        <v>8</v>
      </c>
      <c r="C321" s="44"/>
      <c r="D321" s="57"/>
      <c r="E321" s="57"/>
      <c r="F321" s="57"/>
    </row>
    <row r="322" spans="1:11" ht="60" customHeight="1" x14ac:dyDescent="0.25">
      <c r="A322" s="44" t="s">
        <v>105</v>
      </c>
      <c r="B322" s="76" t="s">
        <v>126</v>
      </c>
      <c r="C322" s="58" t="s">
        <v>56</v>
      </c>
      <c r="D322" s="57">
        <f>SUM(D324:D325)</f>
        <v>44400.4</v>
      </c>
      <c r="E322" s="57">
        <f>SUM(E324:E325)</f>
        <v>0</v>
      </c>
      <c r="F322" s="57" t="s">
        <v>45</v>
      </c>
    </row>
    <row r="323" spans="1:11" ht="16.5" customHeight="1" x14ac:dyDescent="0.25">
      <c r="A323" s="63"/>
      <c r="B323" s="47" t="s">
        <v>7</v>
      </c>
      <c r="C323" s="58"/>
      <c r="D323" s="57"/>
      <c r="E323" s="57"/>
      <c r="F323" s="57"/>
    </row>
    <row r="324" spans="1:11" ht="18.75" customHeight="1" x14ac:dyDescent="0.25">
      <c r="A324" s="63"/>
      <c r="B324" s="7" t="s">
        <v>10</v>
      </c>
      <c r="C324" s="58"/>
      <c r="D324" s="58">
        <v>11722</v>
      </c>
      <c r="E324" s="57"/>
      <c r="F324" s="57"/>
    </row>
    <row r="325" spans="1:11" ht="18.75" customHeight="1" x14ac:dyDescent="0.25">
      <c r="A325" s="63"/>
      <c r="B325" s="47" t="s">
        <v>125</v>
      </c>
      <c r="C325" s="44"/>
      <c r="D325" s="57">
        <v>32678.400000000001</v>
      </c>
      <c r="E325" s="57"/>
      <c r="F325" s="57"/>
      <c r="I325" s="65"/>
    </row>
    <row r="326" spans="1:11" ht="60" customHeight="1" x14ac:dyDescent="0.25">
      <c r="A326" s="5">
        <v>26</v>
      </c>
      <c r="B326" s="76" t="s">
        <v>156</v>
      </c>
      <c r="C326" s="58" t="s">
        <v>56</v>
      </c>
      <c r="D326" s="57">
        <f>D328+D329</f>
        <v>201347.3</v>
      </c>
      <c r="E326" s="57">
        <f>E328+E329</f>
        <v>103691.4</v>
      </c>
      <c r="F326" s="57" t="s">
        <v>45</v>
      </c>
    </row>
    <row r="327" spans="1:11" ht="18.75" customHeight="1" x14ac:dyDescent="0.25">
      <c r="A327" s="5"/>
      <c r="B327" s="47" t="s">
        <v>7</v>
      </c>
      <c r="C327" s="58"/>
      <c r="D327" s="57"/>
      <c r="E327" s="57"/>
      <c r="F327" s="57"/>
      <c r="K327" s="72"/>
    </row>
    <row r="328" spans="1:11" ht="18.75" customHeight="1" x14ac:dyDescent="0.25">
      <c r="A328" s="5"/>
      <c r="B328" s="7" t="s">
        <v>10</v>
      </c>
      <c r="C328" s="58"/>
      <c r="D328" s="58">
        <v>53156</v>
      </c>
      <c r="E328" s="58">
        <v>27375</v>
      </c>
      <c r="F328" s="57"/>
      <c r="K328" s="71"/>
    </row>
    <row r="329" spans="1:11" ht="18.75" customHeight="1" x14ac:dyDescent="0.25">
      <c r="A329" s="5"/>
      <c r="B329" s="47" t="s">
        <v>125</v>
      </c>
      <c r="C329" s="44"/>
      <c r="D329" s="57">
        <v>148191.29999999999</v>
      </c>
      <c r="E329" s="57">
        <v>76316.399999999994</v>
      </c>
      <c r="F329" s="57"/>
      <c r="K329" s="71"/>
    </row>
    <row r="330" spans="1:11" ht="60" customHeight="1" x14ac:dyDescent="0.25">
      <c r="A330" s="5">
        <v>27</v>
      </c>
      <c r="B330" s="76" t="s">
        <v>164</v>
      </c>
      <c r="C330" s="58" t="s">
        <v>56</v>
      </c>
      <c r="D330" s="58">
        <f>D332+D333</f>
        <v>67935</v>
      </c>
      <c r="E330" s="58">
        <f>E332+E333</f>
        <v>82005</v>
      </c>
      <c r="F330" s="57" t="s">
        <v>45</v>
      </c>
      <c r="K330" s="72"/>
    </row>
    <row r="331" spans="1:11" ht="19.5" customHeight="1" x14ac:dyDescent="0.25">
      <c r="A331" s="5"/>
      <c r="B331" s="47" t="s">
        <v>7</v>
      </c>
      <c r="C331" s="58"/>
      <c r="D331" s="58"/>
      <c r="E331" s="58"/>
      <c r="F331" s="57"/>
      <c r="K331" s="71"/>
    </row>
    <row r="332" spans="1:11" ht="22.5" customHeight="1" x14ac:dyDescent="0.25">
      <c r="A332" s="5"/>
      <c r="B332" s="7" t="s">
        <v>10</v>
      </c>
      <c r="C332" s="58"/>
      <c r="D332" s="58">
        <v>17935</v>
      </c>
      <c r="E332" s="58">
        <v>21650</v>
      </c>
      <c r="F332" s="57"/>
      <c r="K332" s="71"/>
    </row>
    <row r="333" spans="1:11" ht="21.75" customHeight="1" x14ac:dyDescent="0.25">
      <c r="A333" s="5"/>
      <c r="B333" s="47" t="s">
        <v>125</v>
      </c>
      <c r="C333" s="44"/>
      <c r="D333" s="58">
        <v>50000</v>
      </c>
      <c r="E333" s="58">
        <v>60355</v>
      </c>
      <c r="F333" s="57"/>
    </row>
    <row r="334" spans="1:11" ht="60" customHeight="1" x14ac:dyDescent="0.25">
      <c r="A334" s="5">
        <v>28</v>
      </c>
      <c r="B334" s="76" t="s">
        <v>157</v>
      </c>
      <c r="C334" s="58" t="s">
        <v>56</v>
      </c>
      <c r="D334" s="58">
        <f>D336+D337</f>
        <v>0</v>
      </c>
      <c r="E334" s="58">
        <f>E336+E337</f>
        <v>4500</v>
      </c>
      <c r="F334" s="57" t="s">
        <v>45</v>
      </c>
      <c r="K334" s="72"/>
    </row>
    <row r="335" spans="1:11" ht="19.5" customHeight="1" x14ac:dyDescent="0.25">
      <c r="A335" s="5"/>
      <c r="B335" s="47" t="s">
        <v>7</v>
      </c>
      <c r="C335" s="58"/>
      <c r="D335" s="57"/>
      <c r="E335" s="57"/>
      <c r="F335" s="57"/>
      <c r="K335" s="71"/>
    </row>
    <row r="336" spans="1:11" ht="22.5" customHeight="1" x14ac:dyDescent="0.25">
      <c r="A336" s="5"/>
      <c r="B336" s="7" t="s">
        <v>10</v>
      </c>
      <c r="C336" s="58"/>
      <c r="D336" s="58"/>
      <c r="E336" s="58">
        <v>1188</v>
      </c>
      <c r="F336" s="57"/>
      <c r="K336" s="71"/>
    </row>
    <row r="337" spans="1:9" ht="21.75" customHeight="1" x14ac:dyDescent="0.25">
      <c r="A337" s="5"/>
      <c r="B337" s="47" t="s">
        <v>125</v>
      </c>
      <c r="C337" s="44"/>
      <c r="D337" s="58"/>
      <c r="E337" s="58">
        <v>3312</v>
      </c>
      <c r="F337" s="57"/>
      <c r="I337" s="68"/>
    </row>
    <row r="338" spans="1:9" ht="24.75" hidden="1" customHeight="1" x14ac:dyDescent="0.25">
      <c r="A338" s="5"/>
      <c r="B338" s="81"/>
      <c r="C338" s="44"/>
      <c r="D338" s="57"/>
      <c r="E338" s="57"/>
      <c r="F338" s="57"/>
    </row>
    <row r="339" spans="1:9" ht="49.5" hidden="1" customHeight="1" x14ac:dyDescent="0.25">
      <c r="A339" s="5"/>
      <c r="B339" s="80" t="s">
        <v>10</v>
      </c>
      <c r="C339" s="44">
        <v>1105</v>
      </c>
      <c r="D339" s="57"/>
      <c r="E339" s="57"/>
      <c r="F339" s="57"/>
    </row>
    <row r="340" spans="1:9" ht="27" hidden="1" customHeight="1" x14ac:dyDescent="0.25">
      <c r="A340" s="5">
        <v>18</v>
      </c>
      <c r="B340" s="88" t="s">
        <v>58</v>
      </c>
      <c r="C340" s="58"/>
      <c r="D340" s="57">
        <v>0</v>
      </c>
      <c r="E340" s="57">
        <v>0</v>
      </c>
      <c r="F340" s="57">
        <f>F343+F344+F345</f>
        <v>0</v>
      </c>
    </row>
    <row r="341" spans="1:9" ht="24" hidden="1" customHeight="1" x14ac:dyDescent="0.25">
      <c r="A341" s="5"/>
      <c r="B341" s="81" t="s">
        <v>7</v>
      </c>
      <c r="C341" s="58"/>
      <c r="D341" s="57"/>
      <c r="E341" s="57"/>
      <c r="F341" s="57"/>
    </row>
    <row r="342" spans="1:9" ht="24" hidden="1" customHeight="1" x14ac:dyDescent="0.25">
      <c r="A342" s="5"/>
      <c r="B342" s="80" t="s">
        <v>8</v>
      </c>
      <c r="C342" s="58"/>
      <c r="D342" s="57"/>
      <c r="E342" s="57"/>
      <c r="F342" s="57"/>
    </row>
    <row r="343" spans="1:9" s="46" customFormat="1" ht="16.5" hidden="1" customHeight="1" x14ac:dyDescent="0.25">
      <c r="A343" s="5"/>
      <c r="B343" s="81" t="s">
        <v>9</v>
      </c>
      <c r="C343" s="44" t="s">
        <v>56</v>
      </c>
      <c r="D343" s="57"/>
      <c r="E343" s="57"/>
      <c r="F343" s="57"/>
    </row>
    <row r="344" spans="1:9" s="46" customFormat="1" ht="16.5" hidden="1" customHeight="1" x14ac:dyDescent="0.25">
      <c r="A344" s="5"/>
      <c r="B344" s="80" t="s">
        <v>10</v>
      </c>
      <c r="C344" s="44">
        <v>1105</v>
      </c>
      <c r="D344" s="57"/>
      <c r="E344" s="57"/>
      <c r="F344" s="57"/>
    </row>
    <row r="345" spans="1:9" s="46" customFormat="1" ht="18.75" hidden="1" customHeight="1" x14ac:dyDescent="0.25">
      <c r="A345" s="49">
        <v>11</v>
      </c>
      <c r="B345" s="20" t="s">
        <v>59</v>
      </c>
      <c r="C345" s="45"/>
      <c r="D345" s="6">
        <v>0</v>
      </c>
      <c r="E345" s="6">
        <v>0</v>
      </c>
      <c r="F345" s="57">
        <f>SUM(F347)+F348</f>
        <v>0</v>
      </c>
    </row>
    <row r="346" spans="1:9" s="46" customFormat="1" ht="16.5" hidden="1" customHeight="1" x14ac:dyDescent="0.25">
      <c r="A346" s="5"/>
      <c r="B346" s="81" t="s">
        <v>7</v>
      </c>
      <c r="C346" s="58"/>
      <c r="D346" s="57"/>
      <c r="E346" s="57"/>
      <c r="F346" s="57"/>
    </row>
    <row r="347" spans="1:9" s="46" customFormat="1" ht="16.5" hidden="1" customHeight="1" x14ac:dyDescent="0.25">
      <c r="A347" s="5"/>
      <c r="B347" s="81" t="s">
        <v>9</v>
      </c>
      <c r="C347" s="44" t="s">
        <v>56</v>
      </c>
      <c r="D347" s="57"/>
      <c r="E347" s="57"/>
      <c r="F347" s="57"/>
    </row>
    <row r="348" spans="1:9" s="46" customFormat="1" ht="16.5" hidden="1" customHeight="1" x14ac:dyDescent="0.25">
      <c r="A348" s="5"/>
      <c r="B348" s="80" t="s">
        <v>10</v>
      </c>
      <c r="C348" s="44">
        <v>1105</v>
      </c>
      <c r="D348" s="57"/>
      <c r="E348" s="57"/>
      <c r="F348" s="57"/>
    </row>
    <row r="349" spans="1:9" s="46" customFormat="1" ht="49.5" hidden="1" customHeight="1" x14ac:dyDescent="0.25">
      <c r="A349" s="63" t="s">
        <v>60</v>
      </c>
      <c r="B349" s="20" t="s">
        <v>61</v>
      </c>
      <c r="C349" s="45"/>
      <c r="D349" s="6">
        <v>0</v>
      </c>
      <c r="E349" s="6">
        <v>0</v>
      </c>
      <c r="F349" s="57">
        <f>F353+F352</f>
        <v>0</v>
      </c>
    </row>
    <row r="350" spans="1:9" s="46" customFormat="1" ht="18.75" hidden="1" customHeight="1" x14ac:dyDescent="0.25">
      <c r="A350" s="10"/>
      <c r="B350" s="81" t="s">
        <v>7</v>
      </c>
      <c r="C350" s="58"/>
      <c r="D350" s="57"/>
      <c r="E350" s="57"/>
      <c r="F350" s="57"/>
    </row>
    <row r="351" spans="1:9" s="46" customFormat="1" ht="18.75" hidden="1" customHeight="1" x14ac:dyDescent="0.25">
      <c r="A351" s="10"/>
      <c r="B351" s="80" t="s">
        <v>8</v>
      </c>
      <c r="C351" s="58"/>
      <c r="D351" s="57"/>
      <c r="E351" s="57"/>
      <c r="F351" s="57"/>
    </row>
    <row r="352" spans="1:9" s="46" customFormat="1" ht="18.75" hidden="1" customHeight="1" x14ac:dyDescent="0.25">
      <c r="A352" s="10"/>
      <c r="B352" s="81" t="s">
        <v>9</v>
      </c>
      <c r="C352" s="44" t="s">
        <v>56</v>
      </c>
      <c r="D352" s="57"/>
      <c r="E352" s="57"/>
      <c r="F352" s="57"/>
    </row>
    <row r="353" spans="1:13" s="46" customFormat="1" ht="18.75" hidden="1" customHeight="1" x14ac:dyDescent="0.25">
      <c r="A353" s="10"/>
      <c r="B353" s="80" t="s">
        <v>10</v>
      </c>
      <c r="C353" s="44">
        <v>1105</v>
      </c>
      <c r="D353" s="57"/>
      <c r="E353" s="57"/>
      <c r="F353" s="57"/>
    </row>
    <row r="354" spans="1:13" s="46" customFormat="1" ht="49.5" hidden="1" customHeight="1" x14ac:dyDescent="0.25">
      <c r="A354" s="63" t="s">
        <v>62</v>
      </c>
      <c r="B354" s="20" t="s">
        <v>63</v>
      </c>
      <c r="C354" s="45"/>
      <c r="D354" s="6">
        <v>0</v>
      </c>
      <c r="E354" s="6">
        <v>0</v>
      </c>
      <c r="F354" s="57">
        <f>F358+F359</f>
        <v>0</v>
      </c>
    </row>
    <row r="355" spans="1:13" s="46" customFormat="1" ht="18.75" hidden="1" customHeight="1" x14ac:dyDescent="0.25">
      <c r="A355" s="10"/>
      <c r="B355" s="81" t="s">
        <v>7</v>
      </c>
      <c r="C355" s="58"/>
      <c r="D355" s="57"/>
      <c r="E355" s="57"/>
      <c r="F355" s="57"/>
    </row>
    <row r="356" spans="1:13" s="46" customFormat="1" ht="18.75" hidden="1" customHeight="1" x14ac:dyDescent="0.25">
      <c r="A356" s="10"/>
      <c r="B356" s="81"/>
      <c r="C356" s="58"/>
      <c r="D356" s="57"/>
      <c r="E356" s="57"/>
      <c r="F356" s="57"/>
    </row>
    <row r="357" spans="1:13" s="46" customFormat="1" ht="18.75" hidden="1" customHeight="1" x14ac:dyDescent="0.25">
      <c r="A357" s="10"/>
      <c r="B357" s="80" t="s">
        <v>8</v>
      </c>
      <c r="C357" s="58"/>
      <c r="D357" s="57"/>
      <c r="E357" s="57"/>
      <c r="F357" s="57"/>
    </row>
    <row r="358" spans="1:13" s="46" customFormat="1" ht="18.75" hidden="1" customHeight="1" x14ac:dyDescent="0.25">
      <c r="A358" s="10"/>
      <c r="B358" s="81" t="s">
        <v>9</v>
      </c>
      <c r="C358" s="44" t="s">
        <v>56</v>
      </c>
      <c r="D358" s="57"/>
      <c r="E358" s="57"/>
      <c r="F358" s="57"/>
    </row>
    <row r="359" spans="1:13" s="46" customFormat="1" ht="24" hidden="1" customHeight="1" x14ac:dyDescent="0.25">
      <c r="A359" s="10"/>
      <c r="B359" s="80" t="s">
        <v>10</v>
      </c>
      <c r="C359" s="44">
        <v>1105</v>
      </c>
      <c r="D359" s="57"/>
      <c r="E359" s="57"/>
      <c r="F359" s="57"/>
    </row>
    <row r="360" spans="1:13" s="46" customFormat="1" ht="47.25" hidden="1" customHeight="1" x14ac:dyDescent="0.25">
      <c r="A360" s="63" t="s">
        <v>64</v>
      </c>
      <c r="B360" s="20" t="s">
        <v>65</v>
      </c>
      <c r="C360" s="45"/>
      <c r="D360" s="6"/>
      <c r="E360" s="6"/>
      <c r="F360" s="57"/>
    </row>
    <row r="361" spans="1:13" s="46" customFormat="1" ht="19.5" hidden="1" customHeight="1" x14ac:dyDescent="0.25">
      <c r="A361" s="10"/>
      <c r="B361" s="81" t="s">
        <v>7</v>
      </c>
      <c r="C361" s="58"/>
      <c r="D361" s="57"/>
      <c r="E361" s="57"/>
      <c r="F361" s="57"/>
    </row>
    <row r="362" spans="1:13" s="46" customFormat="1" ht="19.5" hidden="1" customHeight="1" x14ac:dyDescent="0.25">
      <c r="A362" s="10"/>
      <c r="B362" s="80" t="s">
        <v>8</v>
      </c>
      <c r="C362" s="58"/>
      <c r="D362" s="57"/>
      <c r="E362" s="57"/>
      <c r="F362" s="57"/>
    </row>
    <row r="363" spans="1:13" s="46" customFormat="1" ht="19.5" hidden="1" customHeight="1" x14ac:dyDescent="0.25">
      <c r="A363" s="10"/>
      <c r="B363" s="81" t="s">
        <v>9</v>
      </c>
      <c r="C363" s="44" t="s">
        <v>56</v>
      </c>
      <c r="D363" s="57"/>
      <c r="E363" s="57"/>
      <c r="F363" s="57"/>
    </row>
    <row r="364" spans="1:13" s="46" customFormat="1" ht="16.5" hidden="1" customHeight="1" x14ac:dyDescent="0.25">
      <c r="A364" s="10"/>
      <c r="B364" s="80" t="s">
        <v>10</v>
      </c>
      <c r="C364" s="44"/>
      <c r="D364" s="57"/>
      <c r="E364" s="57"/>
      <c r="F364" s="57"/>
    </row>
    <row r="365" spans="1:13" customFormat="1" ht="122.25" customHeight="1" x14ac:dyDescent="0.25">
      <c r="A365" s="21"/>
      <c r="B365" s="89"/>
      <c r="C365" s="59"/>
      <c r="D365" s="60"/>
      <c r="E365" s="60"/>
      <c r="F365" s="22"/>
      <c r="G365" s="23"/>
      <c r="H365" s="24"/>
      <c r="I365" s="24"/>
      <c r="J365" s="23"/>
      <c r="K365" s="75"/>
      <c r="L365" s="75"/>
      <c r="M365" s="75"/>
    </row>
    <row r="366" spans="1:13" s="92" customFormat="1" ht="16.5" customHeight="1" x14ac:dyDescent="0.3">
      <c r="A366" s="107" t="s">
        <v>166</v>
      </c>
      <c r="B366" s="107"/>
      <c r="C366" s="90"/>
      <c r="D366" s="60"/>
      <c r="E366" s="108" t="s">
        <v>110</v>
      </c>
      <c r="F366" s="108"/>
      <c r="G366" s="91"/>
      <c r="H366" s="91"/>
      <c r="I366" s="91"/>
      <c r="J366" s="91"/>
      <c r="K366" s="91"/>
      <c r="L366" s="91"/>
      <c r="M366" s="91"/>
    </row>
    <row r="367" spans="1:13" s="92" customFormat="1" ht="35.25" customHeight="1" x14ac:dyDescent="0.3">
      <c r="A367" s="107" t="s">
        <v>168</v>
      </c>
      <c r="B367" s="107"/>
      <c r="C367" s="90"/>
      <c r="D367" s="60"/>
      <c r="E367" s="108" t="s">
        <v>1</v>
      </c>
      <c r="F367" s="108"/>
      <c r="G367" s="23"/>
      <c r="H367" s="23"/>
      <c r="I367" s="23"/>
      <c r="J367" s="93"/>
      <c r="K367" s="93"/>
      <c r="L367" s="93"/>
      <c r="M367" s="93"/>
    </row>
    <row r="368" spans="1:13" s="92" customFormat="1" ht="16.5" customHeight="1" x14ac:dyDescent="0.3">
      <c r="A368" s="94"/>
      <c r="B368" s="95" t="s">
        <v>167</v>
      </c>
      <c r="C368" s="90"/>
      <c r="D368" s="60"/>
      <c r="E368" s="108" t="s">
        <v>107</v>
      </c>
      <c r="F368" s="108"/>
      <c r="G368" s="94"/>
      <c r="H368" s="96"/>
      <c r="I368" s="96"/>
      <c r="J368" s="97"/>
      <c r="K368" s="97"/>
      <c r="L368" s="97"/>
      <c r="M368" s="97"/>
    </row>
    <row r="369" spans="1:13" customFormat="1" x14ac:dyDescent="0.25">
      <c r="A369" s="25"/>
      <c r="B369" s="89"/>
      <c r="C369" s="61"/>
      <c r="D369" s="62"/>
      <c r="E369" s="62"/>
      <c r="F369" s="26"/>
      <c r="G369" s="26"/>
      <c r="H369" s="27"/>
      <c r="I369" s="27"/>
      <c r="J369" s="28"/>
      <c r="K369" s="28"/>
      <c r="L369" s="28"/>
      <c r="M369" s="29"/>
    </row>
  </sheetData>
  <mergeCells count="17">
    <mergeCell ref="A366:B366"/>
    <mergeCell ref="E366:F366"/>
    <mergeCell ref="A367:B367"/>
    <mergeCell ref="E367:F367"/>
    <mergeCell ref="E368:F368"/>
    <mergeCell ref="A10:F10"/>
    <mergeCell ref="A12:F12"/>
    <mergeCell ref="A13:A14"/>
    <mergeCell ref="B13:B14"/>
    <mergeCell ref="C13:C14"/>
    <mergeCell ref="D13:E13"/>
    <mergeCell ref="F13:F14"/>
    <mergeCell ref="E2:F2"/>
    <mergeCell ref="E3:F3"/>
    <mergeCell ref="E4:F4"/>
    <mergeCell ref="E5:F5"/>
    <mergeCell ref="B9:F9"/>
  </mergeCells>
  <printOptions horizontalCentered="1"/>
  <pageMargins left="1.3779527559055118" right="0.39370078740157483" top="0.78740157480314965" bottom="0.78740157480314965" header="0.31496062992125984" footer="0.31496062992125984"/>
  <pageSetup paperSize="9" scale="5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ГАИП 2024-2025</vt:lpstr>
      <vt:lpstr>'ГАИП 2024-2025'!Заголовки_для_печати</vt:lpstr>
      <vt:lpstr>'ГАИП 2024-2025'!Область_печати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Лободина Любовь Николаевна</dc:creator>
  <cp:lastModifiedBy>Пользователь</cp:lastModifiedBy>
  <cp:lastPrinted>2022-12-19T12:56:40Z</cp:lastPrinted>
  <dcterms:created xsi:type="dcterms:W3CDTF">2019-12-12T14:10:22Z</dcterms:created>
  <dcterms:modified xsi:type="dcterms:W3CDTF">2022-12-19T12:56:53Z</dcterms:modified>
</cp:coreProperties>
</file>